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codeName="Ta_delovni_zvezek"/>
  <mc:AlternateContent xmlns:mc="http://schemas.openxmlformats.org/markup-compatibility/2006">
    <mc:Choice Requires="x15">
      <x15ac:absPath xmlns:x15ac="http://schemas.microsoft.com/office/spreadsheetml/2010/11/ac" url="D:\Server\BAZA\ZPlin\TEH\Zplin_Tarife\ZPlinPS_Tarife\TAR_NC_E-E\TAR_NC_E-E_2021\OMR_PS_CAA\JD\Objava\Objava_Update_20220322\"/>
    </mc:Choice>
  </mc:AlternateContent>
  <xr:revisionPtr revIDLastSave="0" documentId="13_ncr:1_{07A900E1-968E-4F99-8C44-8159C830CBFC}" xr6:coauthVersionLast="36" xr6:coauthVersionMax="36" xr10:uidLastSave="{00000000-0000-0000-0000-000000000000}"/>
  <workbookProtection workbookPassword="F718" lockStructure="1"/>
  <bookViews>
    <workbookView xWindow="0" yWindow="0" windowWidth="28800" windowHeight="12360" tabRatio="534" xr2:uid="{00000000-000D-0000-FFFF-FFFF00000000}"/>
  </bookViews>
  <sheets>
    <sheet name="Vsebina" sheetId="4" r:id="rId1"/>
    <sheet name="CAA_Matricna_REF-I" sheetId="18" r:id="rId2"/>
    <sheet name="CAA_Matricna_REF-II" sheetId="20" r:id="rId3"/>
    <sheet name="CAA_CWD_REF-I" sheetId="19" r:id="rId4"/>
    <sheet name="CAA_CWD_REF-II" sheetId="21" r:id="rId5"/>
  </sheets>
  <externalReferences>
    <externalReference r:id="rId6"/>
    <externalReference r:id="rId7"/>
    <externalReference r:id="rId8"/>
  </externalReferences>
  <definedNames>
    <definedName name="_xlcn.PovezanaTabela_tblS_PSubjektDejavnosti1" hidden="1">[1]!tblS_PSubjektDejavnosti[#Data]</definedName>
    <definedName name="_xlcn.WorksheetConnection_POS_BAZA_Analitika_20160116.xlsmtblS_PSubjekt_Dejavnost1" hidden="1">[2]!tblQ_PSubjekt_Dejavnost[#Data]</definedName>
    <definedName name="DanVnaprej" localSheetId="4">#REF!</definedName>
    <definedName name="DanVnaprej" localSheetId="2">#REF!</definedName>
    <definedName name="DanVnaprej">#REF!</definedName>
    <definedName name="Dnevna" localSheetId="4">#REF!</definedName>
    <definedName name="Dnevna" localSheetId="2">#REF!</definedName>
    <definedName name="Dnevna">#REF!</definedName>
    <definedName name="ID_TarifniCenik_IZ">[3]!tbl_Sifrant_DSistemi[ID_TarifniCenik]</definedName>
    <definedName name="Kvartalna" localSheetId="4">#REF!</definedName>
    <definedName name="Kvartalna" localSheetId="2">#REF!</definedName>
    <definedName name="Kvartalna">#REF!</definedName>
    <definedName name="Letna" localSheetId="4">#REF!</definedName>
    <definedName name="Letna" localSheetId="2">#REF!</definedName>
    <definedName name="Letna">#REF!</definedName>
    <definedName name="Mesečna" localSheetId="4">#REF!</definedName>
    <definedName name="Mesečna" localSheetId="2">#REF!</definedName>
    <definedName name="Mesečna">#REF!</definedName>
    <definedName name="_xlnm.Print_Area" localSheetId="3">'CAA_CWD_REF-I'!$A$2:$P$85</definedName>
    <definedName name="_xlnm.Print_Area" localSheetId="4">'CAA_CWD_REF-II'!$A$2:$P$85</definedName>
    <definedName name="_xlnm.Print_Area" localSheetId="1">'CAA_Matricna_REF-I'!$B$2:$P$86</definedName>
    <definedName name="_xlnm.Print_Area" localSheetId="2">'CAA_Matricna_REF-II'!$B$2:$P$86</definedName>
    <definedName name="_xlnm.Print_Area" localSheetId="0">Vsebina!$A$1:$D$40</definedName>
    <definedName name="Rocnost">#REF!</definedName>
    <definedName name="tbl_CPKi_I1">#REF!</definedName>
    <definedName name="tbl_CPKi_I3" localSheetId="4">#REF!</definedName>
    <definedName name="tbl_CPKi_I3" localSheetId="2">#REF!</definedName>
    <definedName name="tbl_CPKi_I3">#REF!</definedName>
    <definedName name="tbl_Sezonski_Faktor" localSheetId="4">#REF!</definedName>
    <definedName name="tbl_Sezonski_Faktor" localSheetId="2">#REF!</definedName>
    <definedName name="tbl_Sezonski_Faktor">#REF!</definedName>
    <definedName name="tbl_Tarife" localSheetId="4">#REF!</definedName>
    <definedName name="tbl_Tarife" localSheetId="2">#REF!</definedName>
    <definedName name="tbl_Tarife">#REF!</definedName>
    <definedName name="tbl_Tarife_RS" localSheetId="4">#REF!</definedName>
    <definedName name="tbl_Tarife_RS" localSheetId="2">#REF!</definedName>
    <definedName name="tbl_Tarife_RS">#REF!</definedName>
    <definedName name="tblS_Izbira" localSheetId="4">#REF!</definedName>
    <definedName name="tblS_Izbira" localSheetId="2">#REF!</definedName>
    <definedName name="tblS_Izbira">#REF!</definedName>
    <definedName name="ZnotrajDneva" localSheetId="4">#REF!</definedName>
    <definedName name="ZnotrajDneva" localSheetId="2">#REF!</definedName>
    <definedName name="ZnotrajDneva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" i="21" l="1"/>
  <c r="E17" i="21"/>
  <c r="E16" i="21"/>
  <c r="E15" i="21"/>
  <c r="E11" i="21"/>
  <c r="E10" i="21"/>
  <c r="E9" i="21"/>
  <c r="E8" i="21"/>
  <c r="E18" i="19"/>
  <c r="E17" i="19"/>
  <c r="E16" i="19"/>
  <c r="E15" i="19"/>
  <c r="E11" i="19"/>
  <c r="E10" i="19"/>
  <c r="E9" i="19"/>
  <c r="E8" i="19"/>
  <c r="E18" i="20"/>
  <c r="E17" i="20"/>
  <c r="E16" i="20"/>
  <c r="E15" i="20"/>
  <c r="E11" i="20"/>
  <c r="E10" i="20"/>
  <c r="E9" i="20"/>
  <c r="E8" i="20"/>
  <c r="E18" i="18"/>
  <c r="E17" i="18"/>
  <c r="E16" i="18"/>
  <c r="E15" i="18"/>
  <c r="E11" i="18"/>
  <c r="E10" i="18"/>
  <c r="E9" i="18"/>
  <c r="E8" i="18"/>
  <c r="D63" i="21" l="1"/>
  <c r="D62" i="21"/>
  <c r="D61" i="21"/>
  <c r="D60" i="21"/>
  <c r="H59" i="21"/>
  <c r="G59" i="21"/>
  <c r="F59" i="21"/>
  <c r="E59" i="21"/>
  <c r="G48" i="21"/>
  <c r="F48" i="21"/>
  <c r="E48" i="21"/>
  <c r="D48" i="21"/>
  <c r="H47" i="21"/>
  <c r="H46" i="21"/>
  <c r="H45" i="21"/>
  <c r="H44" i="21"/>
  <c r="E66" i="21" s="1"/>
  <c r="N37" i="21"/>
  <c r="H58" i="21"/>
  <c r="N36" i="21"/>
  <c r="G58" i="21"/>
  <c r="N35" i="21"/>
  <c r="E53" i="21"/>
  <c r="N34" i="21"/>
  <c r="D43" i="21"/>
  <c r="C27" i="21"/>
  <c r="C26" i="21"/>
  <c r="C25" i="21"/>
  <c r="C45" i="21" s="1"/>
  <c r="C24" i="21"/>
  <c r="D62" i="20"/>
  <c r="D60" i="20"/>
  <c r="G59" i="20"/>
  <c r="F59" i="20"/>
  <c r="G48" i="20"/>
  <c r="F48" i="20"/>
  <c r="E48" i="20"/>
  <c r="D48" i="20"/>
  <c r="O34" i="20" s="1"/>
  <c r="H47" i="20"/>
  <c r="H46" i="20"/>
  <c r="H45" i="20"/>
  <c r="H44" i="20"/>
  <c r="N37" i="20"/>
  <c r="H58" i="20"/>
  <c r="N36" i="20"/>
  <c r="F43" i="20"/>
  <c r="N35" i="20"/>
  <c r="E43" i="20"/>
  <c r="N34" i="20"/>
  <c r="E58" i="20"/>
  <c r="C27" i="20"/>
  <c r="C47" i="20" s="1"/>
  <c r="C26" i="20"/>
  <c r="C62" i="20" s="1"/>
  <c r="C25" i="20"/>
  <c r="C45" i="20" s="1"/>
  <c r="C24" i="20"/>
  <c r="C60" i="20" s="1"/>
  <c r="H59" i="20"/>
  <c r="E59" i="20"/>
  <c r="D63" i="20"/>
  <c r="D61" i="20"/>
  <c r="O35" i="20" l="1"/>
  <c r="C46" i="20"/>
  <c r="O37" i="20"/>
  <c r="P46" i="20"/>
  <c r="O46" i="20" s="1"/>
  <c r="M46" i="20" s="1"/>
  <c r="P45" i="21"/>
  <c r="E76" i="21"/>
  <c r="O36" i="20"/>
  <c r="E75" i="20"/>
  <c r="C61" i="20"/>
  <c r="E76" i="20"/>
  <c r="P47" i="21"/>
  <c r="E71" i="21"/>
  <c r="E75" i="21"/>
  <c r="E53" i="20"/>
  <c r="C16" i="21"/>
  <c r="F43" i="21"/>
  <c r="G53" i="21"/>
  <c r="E58" i="21"/>
  <c r="G43" i="21"/>
  <c r="F58" i="20"/>
  <c r="D53" i="21"/>
  <c r="F58" i="21"/>
  <c r="G43" i="20"/>
  <c r="E43" i="21"/>
  <c r="C47" i="21"/>
  <c r="C63" i="21"/>
  <c r="M37" i="21"/>
  <c r="O46" i="21"/>
  <c r="M46" i="21" s="1"/>
  <c r="C60" i="21"/>
  <c r="C44" i="21"/>
  <c r="M34" i="21"/>
  <c r="O47" i="21"/>
  <c r="M47" i="21" s="1"/>
  <c r="C62" i="21"/>
  <c r="M36" i="21"/>
  <c r="C46" i="21"/>
  <c r="O45" i="21"/>
  <c r="M45" i="21" s="1"/>
  <c r="M35" i="21"/>
  <c r="P44" i="21"/>
  <c r="P46" i="21"/>
  <c r="C18" i="21"/>
  <c r="O34" i="21"/>
  <c r="O35" i="21"/>
  <c r="N45" i="21" s="1"/>
  <c r="O36" i="21"/>
  <c r="O37" i="21"/>
  <c r="N47" i="21" s="1"/>
  <c r="E54" i="21"/>
  <c r="E49" i="21" s="1"/>
  <c r="C15" i="21"/>
  <c r="F53" i="21"/>
  <c r="F54" i="21"/>
  <c r="F49" i="21" s="1"/>
  <c r="C61" i="21"/>
  <c r="G54" i="21"/>
  <c r="G49" i="21" s="1"/>
  <c r="E81" i="21" s="1"/>
  <c r="E70" i="21"/>
  <c r="C17" i="21"/>
  <c r="D54" i="21"/>
  <c r="D49" i="21" s="1"/>
  <c r="E66" i="20"/>
  <c r="N46" i="20"/>
  <c r="P47" i="20"/>
  <c r="D43" i="20"/>
  <c r="F54" i="20"/>
  <c r="F49" i="20" s="1"/>
  <c r="G58" i="20"/>
  <c r="C63" i="20"/>
  <c r="M34" i="20"/>
  <c r="M35" i="20"/>
  <c r="M36" i="20"/>
  <c r="M37" i="20"/>
  <c r="P44" i="20"/>
  <c r="G53" i="20"/>
  <c r="G54" i="20"/>
  <c r="G49" i="20" s="1"/>
  <c r="E81" i="20" s="1"/>
  <c r="E70" i="20"/>
  <c r="P45" i="20"/>
  <c r="N45" i="20" s="1"/>
  <c r="E54" i="20"/>
  <c r="E49" i="20" s="1"/>
  <c r="C44" i="20"/>
  <c r="F53" i="20"/>
  <c r="D53" i="20"/>
  <c r="D54" i="20"/>
  <c r="D49" i="20" s="1"/>
  <c r="E84" i="20" s="1"/>
  <c r="E71" i="20"/>
  <c r="N47" i="20" l="1"/>
  <c r="O45" i="20"/>
  <c r="M45" i="20" s="1"/>
  <c r="N44" i="21"/>
  <c r="P48" i="21"/>
  <c r="E74" i="21"/>
  <c r="E78" i="21" s="1"/>
  <c r="O44" i="21"/>
  <c r="E84" i="21"/>
  <c r="N46" i="21"/>
  <c r="E73" i="21"/>
  <c r="E77" i="21" s="1"/>
  <c r="E67" i="21"/>
  <c r="E68" i="21" s="1"/>
  <c r="O44" i="20"/>
  <c r="N44" i="20"/>
  <c r="E83" i="20" s="1"/>
  <c r="E85" i="20" s="1"/>
  <c r="P48" i="20"/>
  <c r="E74" i="20"/>
  <c r="E78" i="20" s="1"/>
  <c r="O47" i="20"/>
  <c r="M47" i="20" s="1"/>
  <c r="E67" i="20"/>
  <c r="E68" i="20" s="1"/>
  <c r="H9" i="20" l="1"/>
  <c r="E83" i="21"/>
  <c r="E85" i="21" s="1"/>
  <c r="H9" i="21" s="1"/>
  <c r="M44" i="21"/>
  <c r="E80" i="21" s="1"/>
  <c r="E82" i="21" s="1"/>
  <c r="H8" i="21" s="1"/>
  <c r="O48" i="21"/>
  <c r="E73" i="20"/>
  <c r="E77" i="20" s="1"/>
  <c r="M44" i="20"/>
  <c r="E80" i="20" s="1"/>
  <c r="E82" i="20" s="1"/>
  <c r="O48" i="20"/>
  <c r="H8" i="20" l="1"/>
  <c r="H10" i="20" s="1"/>
  <c r="H11" i="20" s="1"/>
  <c r="H10" i="21"/>
  <c r="H11" i="21" s="1"/>
  <c r="D63" i="19"/>
  <c r="D62" i="19"/>
  <c r="D61" i="19"/>
  <c r="D60" i="19"/>
  <c r="H59" i="19"/>
  <c r="G59" i="19"/>
  <c r="F59" i="19"/>
  <c r="E59" i="19"/>
  <c r="G48" i="19"/>
  <c r="E75" i="19" s="1"/>
  <c r="F48" i="19"/>
  <c r="O37" i="19" s="1"/>
  <c r="E48" i="19"/>
  <c r="D48" i="19"/>
  <c r="H47" i="19"/>
  <c r="H46" i="19"/>
  <c r="H45" i="19"/>
  <c r="H44" i="19"/>
  <c r="N37" i="19"/>
  <c r="H58" i="19"/>
  <c r="N36" i="19"/>
  <c r="F43" i="19"/>
  <c r="O35" i="19"/>
  <c r="N35" i="19"/>
  <c r="E43" i="19"/>
  <c r="N34" i="19"/>
  <c r="E58" i="19"/>
  <c r="C18" i="19"/>
  <c r="C26" i="19"/>
  <c r="C25" i="19"/>
  <c r="C24" i="19"/>
  <c r="D61" i="18"/>
  <c r="D60" i="18"/>
  <c r="H59" i="18"/>
  <c r="E59" i="18"/>
  <c r="H58" i="18"/>
  <c r="F58" i="18"/>
  <c r="E58" i="18"/>
  <c r="G53" i="18"/>
  <c r="E53" i="18"/>
  <c r="D53" i="18"/>
  <c r="G48" i="18"/>
  <c r="F48" i="18"/>
  <c r="E48" i="18"/>
  <c r="D48" i="18"/>
  <c r="H47" i="18"/>
  <c r="H46" i="18"/>
  <c r="H45" i="18"/>
  <c r="H44" i="18"/>
  <c r="G43" i="18"/>
  <c r="F43" i="18"/>
  <c r="E43" i="18"/>
  <c r="N37" i="18"/>
  <c r="N36" i="18"/>
  <c r="G58" i="18"/>
  <c r="N35" i="18"/>
  <c r="N34" i="18"/>
  <c r="D43" i="18"/>
  <c r="G59" i="18"/>
  <c r="F59" i="18"/>
  <c r="D63" i="18"/>
  <c r="C27" i="18"/>
  <c r="D62" i="18"/>
  <c r="E26" i="18"/>
  <c r="E25" i="18"/>
  <c r="C24" i="18"/>
  <c r="P45" i="18" l="1"/>
  <c r="O36" i="19"/>
  <c r="N46" i="19" s="1"/>
  <c r="P47" i="18"/>
  <c r="O47" i="18" s="1"/>
  <c r="M47" i="18" s="1"/>
  <c r="O34" i="19"/>
  <c r="P46" i="19"/>
  <c r="O46" i="19" s="1"/>
  <c r="M46" i="19" s="1"/>
  <c r="E66" i="19"/>
  <c r="E76" i="19"/>
  <c r="E75" i="18"/>
  <c r="G43" i="19"/>
  <c r="F58" i="19"/>
  <c r="C16" i="18"/>
  <c r="E24" i="18"/>
  <c r="E27" i="18"/>
  <c r="C63" i="18"/>
  <c r="M37" i="18"/>
  <c r="C18" i="18"/>
  <c r="C16" i="19"/>
  <c r="E53" i="19"/>
  <c r="C15" i="19"/>
  <c r="C27" i="19"/>
  <c r="C47" i="19" s="1"/>
  <c r="C45" i="19"/>
  <c r="M35" i="19"/>
  <c r="C61" i="19"/>
  <c r="C62" i="19"/>
  <c r="M36" i="19"/>
  <c r="C46" i="19"/>
  <c r="C60" i="19"/>
  <c r="M34" i="19"/>
  <c r="C44" i="19"/>
  <c r="P45" i="19"/>
  <c r="N45" i="19" s="1"/>
  <c r="P47" i="19"/>
  <c r="N47" i="19" s="1"/>
  <c r="D43" i="19"/>
  <c r="F53" i="19"/>
  <c r="F54" i="19"/>
  <c r="F49" i="19" s="1"/>
  <c r="G58" i="19"/>
  <c r="C17" i="19"/>
  <c r="P44" i="19"/>
  <c r="G53" i="19"/>
  <c r="G54" i="19"/>
  <c r="G49" i="19" s="1"/>
  <c r="E81" i="19" s="1"/>
  <c r="E70" i="19"/>
  <c r="E54" i="19"/>
  <c r="E49" i="19" s="1"/>
  <c r="D53" i="19"/>
  <c r="D54" i="19"/>
  <c r="D49" i="19" s="1"/>
  <c r="E71" i="19"/>
  <c r="C60" i="18"/>
  <c r="C44" i="18"/>
  <c r="M34" i="18"/>
  <c r="E76" i="18"/>
  <c r="E70" i="18"/>
  <c r="O45" i="18"/>
  <c r="M45" i="18" s="1"/>
  <c r="P44" i="18"/>
  <c r="P46" i="18"/>
  <c r="O46" i="18" s="1"/>
  <c r="M46" i="18" s="1"/>
  <c r="G54" i="18"/>
  <c r="G49" i="18" s="1"/>
  <c r="E81" i="18" s="1"/>
  <c r="C25" i="18"/>
  <c r="C47" i="18"/>
  <c r="D54" i="18"/>
  <c r="D49" i="18" s="1"/>
  <c r="C15" i="18"/>
  <c r="C17" i="18"/>
  <c r="O34" i="18"/>
  <c r="O35" i="18"/>
  <c r="N45" i="18" s="1"/>
  <c r="O36" i="18"/>
  <c r="O37" i="18"/>
  <c r="N47" i="18" s="1"/>
  <c r="E54" i="18"/>
  <c r="E49" i="18" s="1"/>
  <c r="C26" i="18"/>
  <c r="O44" i="18"/>
  <c r="F53" i="18"/>
  <c r="F54" i="18"/>
  <c r="F49" i="18" s="1"/>
  <c r="E66" i="18"/>
  <c r="E71" i="18"/>
  <c r="O47" i="19" l="1"/>
  <c r="M47" i="19" s="1"/>
  <c r="E84" i="19"/>
  <c r="M37" i="19"/>
  <c r="C63" i="19"/>
  <c r="E67" i="19"/>
  <c r="E68" i="19" s="1"/>
  <c r="P48" i="19"/>
  <c r="N44" i="19"/>
  <c r="E83" i="19" s="1"/>
  <c r="E85" i="19" s="1"/>
  <c r="O44" i="19"/>
  <c r="E74" i="19"/>
  <c r="E78" i="19" s="1"/>
  <c r="O45" i="19"/>
  <c r="M45" i="19" s="1"/>
  <c r="O48" i="18"/>
  <c r="M44" i="18"/>
  <c r="E80" i="18" s="1"/>
  <c r="E82" i="18" s="1"/>
  <c r="C62" i="18"/>
  <c r="M36" i="18"/>
  <c r="C46" i="18"/>
  <c r="E84" i="18"/>
  <c r="N46" i="18"/>
  <c r="N44" i="18"/>
  <c r="P48" i="18"/>
  <c r="E74" i="18"/>
  <c r="E78" i="18" s="1"/>
  <c r="C45" i="18"/>
  <c r="C61" i="18"/>
  <c r="M35" i="18"/>
  <c r="E67" i="18"/>
  <c r="E68" i="18" s="1"/>
  <c r="E83" i="18" l="1"/>
  <c r="H9" i="19"/>
  <c r="E73" i="18"/>
  <c r="E77" i="18" s="1"/>
  <c r="H8" i="18" s="1"/>
  <c r="E85" i="18"/>
  <c r="M44" i="19"/>
  <c r="E80" i="19" s="1"/>
  <c r="E82" i="19" s="1"/>
  <c r="O48" i="19"/>
  <c r="E73" i="19"/>
  <c r="E77" i="19" s="1"/>
  <c r="H9" i="18"/>
  <c r="H10" i="18" l="1"/>
  <c r="H11" i="18" s="1"/>
  <c r="H8" i="19"/>
  <c r="H10" i="19" s="1"/>
  <c r="H11" i="19" s="1"/>
</calcChain>
</file>

<file path=xl/sharedStrings.xml><?xml version="1.0" encoding="utf-8"?>
<sst xmlns="http://schemas.openxmlformats.org/spreadsheetml/2006/main" count="309" uniqueCount="65">
  <si>
    <t>Distance (km)</t>
  </si>
  <si>
    <t>Average distance (km) for each exit point to the group of entry points</t>
  </si>
  <si>
    <t>Exit</t>
  </si>
  <si>
    <t>Ceršak</t>
  </si>
  <si>
    <t>Rogatec</t>
  </si>
  <si>
    <t>Entry</t>
  </si>
  <si>
    <t xml:space="preserve">Average distance (km) for each entry point </t>
  </si>
  <si>
    <t>to intra exits</t>
  </si>
  <si>
    <t>to cross exits</t>
  </si>
  <si>
    <t>Entry section</t>
  </si>
  <si>
    <t>Exit section</t>
  </si>
  <si>
    <t>Capacity (kWh/d)</t>
  </si>
  <si>
    <t>Total</t>
  </si>
  <si>
    <t>Driver for each Entry (Cross-Use)</t>
  </si>
  <si>
    <t>Entry Cap (Intra-Use)</t>
  </si>
  <si>
    <t>Entry Cap (Cross-Use)</t>
  </si>
  <si>
    <t>Totals:</t>
  </si>
  <si>
    <t>Drivers for Exit Points</t>
  </si>
  <si>
    <t>Acc. to Art 5(5)(a)</t>
  </si>
  <si>
    <t>Vstopne tarife</t>
  </si>
  <si>
    <t>Capacity revenue (€)</t>
  </si>
  <si>
    <t>Exit tariffs</t>
  </si>
  <si>
    <t>Entry share</t>
  </si>
  <si>
    <t>Exit share</t>
  </si>
  <si>
    <t>Slovenija</t>
  </si>
  <si>
    <t>Entry revenues</t>
  </si>
  <si>
    <t xml:space="preserve">Exit revenues </t>
  </si>
  <si>
    <t>Izstopne tarife</t>
  </si>
  <si>
    <t>Entry revenues dedicated for Intra</t>
  </si>
  <si>
    <t>Acc. to Art 5(5)(c)</t>
  </si>
  <si>
    <t>Entry revenues dedicated for Cross</t>
  </si>
  <si>
    <t>Acc. to Art 5(5)(b)</t>
  </si>
  <si>
    <t>Exit revenues from Intra</t>
  </si>
  <si>
    <t>Exit revenues from Cross</t>
  </si>
  <si>
    <t>Revenue for Intra</t>
  </si>
  <si>
    <t>Revenue for Cross</t>
  </si>
  <si>
    <t>Cost driver for Entry Intra</t>
  </si>
  <si>
    <t>Cost driver for Exit Intra</t>
  </si>
  <si>
    <t>Cost driver for Intra</t>
  </si>
  <si>
    <t>Ratio intra</t>
  </si>
  <si>
    <t>Cost driver for Entry Cross</t>
  </si>
  <si>
    <t>Ratio cross</t>
  </si>
  <si>
    <t>Cost driver for Exit Cross</t>
  </si>
  <si>
    <t>CAA</t>
  </si>
  <si>
    <t>Cost driver for Cross</t>
  </si>
  <si>
    <t>justification required</t>
  </si>
  <si>
    <t>Entry points</t>
  </si>
  <si>
    <t>Exit points</t>
  </si>
  <si>
    <t>na podlagi 5. člena Uredbe Komisije (EU) 2017/460 z dne 16. marca 2017 o oblikovanju kodeksa omrežja o usklajenih tarifnih strukturah za plin</t>
  </si>
  <si>
    <t>Izračunane tarife po varianti:</t>
  </si>
  <si>
    <t>Šempeter pri Gorici</t>
  </si>
  <si>
    <t>Entry tariffs</t>
  </si>
  <si>
    <t>Tarif</t>
  </si>
  <si>
    <t>REZULTAT</t>
  </si>
  <si>
    <t>Primerjalni indeksi porazdelitve stroškov zmogljivosti 
(CAA)</t>
  </si>
  <si>
    <t>Priloga 2</t>
  </si>
  <si>
    <t>Izračun primerjalnega indeksa CAA - Matrična metoda</t>
  </si>
  <si>
    <t>Izračun primerjalnega indeksa CAA - CWD metoda</t>
  </si>
  <si>
    <t>Tarif (MAP]</t>
  </si>
  <si>
    <t>Driver for each Entry (Intra-Use)</t>
  </si>
  <si>
    <t>Ebtry tariffs</t>
  </si>
  <si>
    <t>Referenčne cene I</t>
  </si>
  <si>
    <t>Average booked capacity 2022 [kWh/day/year]</t>
  </si>
  <si>
    <t>Referenčne cene II</t>
  </si>
  <si>
    <r>
      <t>Tarif</t>
    </r>
    <r>
      <rPr>
        <sz val="10"/>
        <rFont val="Calibri"/>
        <family val="2"/>
        <charset val="238"/>
        <scheme val="minor"/>
      </rPr>
      <t xml:space="preserve"> [€/kWh/dan]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</si>
</sst>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_-;_-* #,##0\-;_-* &quot;-&quot;??_-;_-@_-"/>
    <numFmt numFmtId="165" formatCode="#,##0\ _€"/>
    <numFmt numFmtId="166" formatCode="0.00000"/>
    <numFmt numFmtId="167" formatCode="#,##0.00000"/>
    <numFmt numFmtId="168" formatCode="0.00000\ &quot;€/kWh/day&quot;"/>
    <numFmt numFmtId="169" formatCode="yyyy"/>
    <numFmt numFmtId="170" formatCode="_-* #,##0\ _€_-;\-* #,##0\ _€_-;_-* &quot;-&quot;??\ _€_-;_-@_-"/>
    <numFmt numFmtId="171" formatCode="_(* #,##0.00_);_(* \(#,##0.00\);_(* &quot;-&quot;??_);_(@_)"/>
    <numFmt numFmtId="172" formatCode="0.00000\ &quot;cent/kWh/dan&quot;"/>
  </numFmts>
  <fonts count="3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0"/>
      <color theme="0" tint="-4.9989318521683403E-2"/>
      <name val="Calibri"/>
      <family val="2"/>
      <charset val="238"/>
      <scheme val="minor"/>
    </font>
    <font>
      <sz val="10"/>
      <color rgb="FFC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10"/>
      <color theme="8"/>
      <name val="Calibri"/>
      <family val="2"/>
      <charset val="238"/>
      <scheme val="minor"/>
    </font>
    <font>
      <b/>
      <i/>
      <sz val="11"/>
      <color theme="8"/>
      <name val="Calibri"/>
      <family val="2"/>
      <charset val="238"/>
      <scheme val="minor"/>
    </font>
    <font>
      <b/>
      <sz val="18"/>
      <color theme="1"/>
      <name val="Arial Black"/>
      <family val="2"/>
      <charset val="238"/>
    </font>
    <font>
      <b/>
      <sz val="18"/>
      <color theme="1"/>
      <name val="Verdana"/>
      <family val="2"/>
      <charset val="238"/>
    </font>
    <font>
      <sz val="14"/>
      <color theme="1"/>
      <name val="Segoe UI Light"/>
      <family val="2"/>
      <charset val="238"/>
    </font>
    <font>
      <sz val="12"/>
      <color theme="1"/>
      <name val="Segoe UI Light"/>
      <family val="2"/>
      <charset val="238"/>
    </font>
    <font>
      <b/>
      <sz val="16"/>
      <color theme="1"/>
      <name val="Verdana"/>
      <family val="2"/>
      <charset val="238"/>
    </font>
    <font>
      <sz val="13"/>
      <color theme="1"/>
      <name val="Calibri"/>
      <family val="2"/>
      <charset val="238"/>
      <scheme val="minor"/>
    </font>
    <font>
      <b/>
      <sz val="10"/>
      <color theme="7" tint="-0.249977111117893"/>
      <name val="Calibri"/>
      <family val="2"/>
      <charset val="238"/>
      <scheme val="minor"/>
    </font>
    <font>
      <sz val="10"/>
      <color theme="7" tint="-0.249977111117893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7" tint="-0.249977111117893"/>
      <name val="Calibri"/>
      <family val="2"/>
      <charset val="238"/>
      <scheme val="minor"/>
    </font>
    <font>
      <sz val="11"/>
      <color theme="7" tint="-0.249977111117893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i/>
      <sz val="11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16"/>
      <color theme="7" tint="-0.249977111117893"/>
      <name val="Calibri"/>
      <family val="2"/>
      <charset val="238"/>
      <scheme val="minor"/>
    </font>
    <font>
      <b/>
      <sz val="14"/>
      <color theme="1"/>
      <name val="Segoe UI Light"/>
      <family val="2"/>
      <charset val="238"/>
    </font>
    <font>
      <u/>
      <sz val="11"/>
      <color theme="10"/>
      <name val="Calibri"/>
      <family val="2"/>
      <charset val="238"/>
      <scheme val="minor"/>
    </font>
    <font>
      <i/>
      <u/>
      <sz val="10"/>
      <color theme="1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1" tint="0.499984740745262"/>
        <bgColor indexed="64"/>
      </patternFill>
    </fill>
  </fills>
  <borders count="85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indexed="64"/>
      </right>
      <top style="medium">
        <color auto="1"/>
      </top>
      <bottom/>
      <diagonal/>
    </border>
    <border>
      <left style="hair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28" fillId="0" borderId="0"/>
    <xf numFmtId="0" fontId="29" fillId="0" borderId="0"/>
    <xf numFmtId="0" fontId="34" fillId="0" borderId="0" applyNumberFormat="0" applyFill="0" applyBorder="0" applyAlignment="0" applyProtection="0"/>
    <xf numFmtId="171" fontId="2" fillId="0" borderId="0" applyFont="0" applyFill="0" applyBorder="0" applyAlignment="0" applyProtection="0"/>
  </cellStyleXfs>
  <cellXfs count="228">
    <xf numFmtId="0" fontId="0" fillId="0" borderId="0" xfId="0"/>
    <xf numFmtId="0" fontId="5" fillId="0" borderId="0" xfId="0" applyFont="1" applyFill="1" applyBorder="1" applyAlignment="1">
      <alignment horizontal="left" vertical="center" wrapText="1" indent="1"/>
    </xf>
    <xf numFmtId="0" fontId="5" fillId="0" borderId="0" xfId="0" applyFont="1" applyFill="1" applyBorder="1" applyAlignment="1">
      <alignment horizontal="left" vertical="center" indent="1"/>
    </xf>
    <xf numFmtId="165" fontId="4" fillId="0" borderId="0" xfId="2" applyNumberFormat="1" applyFont="1" applyFill="1" applyBorder="1" applyAlignment="1">
      <alignment horizontal="left" vertical="center" indent="1"/>
    </xf>
    <xf numFmtId="165" fontId="5" fillId="0" borderId="0" xfId="2" applyNumberFormat="1" applyFont="1" applyFill="1" applyBorder="1" applyAlignment="1">
      <alignment horizontal="left" vertical="center" indent="1"/>
    </xf>
    <xf numFmtId="166" fontId="5" fillId="0" borderId="0" xfId="0" applyNumberFormat="1" applyFont="1" applyFill="1" applyBorder="1" applyAlignment="1">
      <alignment horizontal="left" vertical="center" indent="1"/>
    </xf>
    <xf numFmtId="166" fontId="4" fillId="0" borderId="0" xfId="1" applyNumberFormat="1" applyFont="1" applyFill="1" applyBorder="1" applyAlignment="1">
      <alignment horizontal="left" vertical="center" indent="1"/>
    </xf>
    <xf numFmtId="9" fontId="4" fillId="0" borderId="0" xfId="1" applyFont="1" applyFill="1" applyBorder="1" applyAlignment="1">
      <alignment horizontal="left" vertical="center" indent="1"/>
    </xf>
    <xf numFmtId="9" fontId="5" fillId="0" borderId="0" xfId="1" applyFont="1" applyFill="1" applyBorder="1" applyAlignment="1">
      <alignment horizontal="left" vertical="center" indent="1"/>
    </xf>
    <xf numFmtId="3" fontId="5" fillId="0" borderId="0" xfId="0" applyNumberFormat="1" applyFont="1" applyFill="1" applyBorder="1" applyAlignment="1">
      <alignment horizontal="left" vertical="center" indent="1"/>
    </xf>
    <xf numFmtId="0" fontId="5" fillId="0" borderId="0" xfId="2" applyFont="1" applyFill="1" applyAlignment="1">
      <alignment horizontal="left" vertical="center" indent="1"/>
    </xf>
    <xf numFmtId="0" fontId="4" fillId="0" borderId="3" xfId="0" applyFont="1" applyFill="1" applyBorder="1" applyAlignment="1">
      <alignment horizontal="left" vertical="center" indent="1"/>
    </xf>
    <xf numFmtId="3" fontId="5" fillId="0" borderId="0" xfId="0" applyNumberFormat="1" applyFont="1" applyFill="1" applyAlignment="1">
      <alignment horizontal="left" vertical="center" indent="1"/>
    </xf>
    <xf numFmtId="0" fontId="5" fillId="0" borderId="0" xfId="0" applyFont="1" applyFill="1" applyAlignment="1">
      <alignment horizontal="left" vertical="center" indent="1"/>
    </xf>
    <xf numFmtId="0" fontId="4" fillId="0" borderId="0" xfId="0" applyFont="1" applyFill="1" applyAlignment="1">
      <alignment horizontal="left" vertical="center" indent="1"/>
    </xf>
    <xf numFmtId="1" fontId="5" fillId="0" borderId="0" xfId="0" applyNumberFormat="1" applyFont="1" applyFill="1" applyBorder="1" applyAlignment="1">
      <alignment horizontal="left" vertical="center" indent="1"/>
    </xf>
    <xf numFmtId="1" fontId="4" fillId="0" borderId="0" xfId="0" applyNumberFormat="1" applyFont="1" applyFill="1" applyBorder="1" applyAlignment="1">
      <alignment horizontal="left" vertical="center" indent="1"/>
    </xf>
    <xf numFmtId="0" fontId="5" fillId="0" borderId="0" xfId="0" applyFont="1" applyFill="1" applyAlignment="1">
      <alignment horizontal="left" vertical="center" wrapText="1" indent="1"/>
    </xf>
    <xf numFmtId="166" fontId="5" fillId="0" borderId="0" xfId="0" applyNumberFormat="1" applyFont="1" applyFill="1" applyAlignment="1">
      <alignment horizontal="left" vertical="center" indent="1"/>
    </xf>
    <xf numFmtId="167" fontId="5" fillId="0" borderId="0" xfId="0" applyNumberFormat="1" applyFont="1" applyFill="1" applyAlignment="1">
      <alignment horizontal="left" vertical="center" indent="1"/>
    </xf>
    <xf numFmtId="0" fontId="9" fillId="0" borderId="0" xfId="0" applyFont="1" applyFill="1" applyBorder="1" applyAlignment="1">
      <alignment horizontal="left" vertical="center" indent="1"/>
    </xf>
    <xf numFmtId="0" fontId="5" fillId="0" borderId="5" xfId="0" applyFont="1" applyFill="1" applyBorder="1" applyAlignment="1">
      <alignment horizontal="left" vertical="center" indent="1"/>
    </xf>
    <xf numFmtId="0" fontId="5" fillId="0" borderId="6" xfId="0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166" fontId="5" fillId="0" borderId="0" xfId="2" applyNumberFormat="1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2" xfId="0" applyFont="1" applyFill="1" applyBorder="1" applyAlignment="1">
      <alignment horizontal="left" vertical="center" indent="1"/>
    </xf>
    <xf numFmtId="0" fontId="5" fillId="0" borderId="47" xfId="0" applyFont="1" applyFill="1" applyBorder="1" applyAlignment="1">
      <alignment horizontal="left" vertical="center" indent="1"/>
    </xf>
    <xf numFmtId="0" fontId="5" fillId="0" borderId="48" xfId="0" applyFont="1" applyFill="1" applyBorder="1" applyAlignment="1">
      <alignment horizontal="left" vertical="center" indent="1"/>
    </xf>
    <xf numFmtId="4" fontId="4" fillId="0" borderId="44" xfId="0" applyNumberFormat="1" applyFont="1" applyFill="1" applyBorder="1" applyAlignment="1">
      <alignment horizontal="right" vertical="center" indent="1"/>
    </xf>
    <xf numFmtId="4" fontId="4" fillId="0" borderId="37" xfId="0" applyNumberFormat="1" applyFont="1" applyFill="1" applyBorder="1" applyAlignment="1">
      <alignment horizontal="right" vertical="center" indent="1"/>
    </xf>
    <xf numFmtId="4" fontId="4" fillId="0" borderId="45" xfId="0" applyNumberFormat="1" applyFont="1" applyFill="1" applyBorder="1" applyAlignment="1">
      <alignment horizontal="right" vertical="center" indent="1"/>
    </xf>
    <xf numFmtId="4" fontId="4" fillId="0" borderId="14" xfId="0" applyNumberFormat="1" applyFont="1" applyFill="1" applyBorder="1" applyAlignment="1">
      <alignment horizontal="right" vertical="center" indent="1"/>
    </xf>
    <xf numFmtId="4" fontId="4" fillId="0" borderId="46" xfId="0" applyNumberFormat="1" applyFont="1" applyFill="1" applyBorder="1" applyAlignment="1">
      <alignment horizontal="right" vertical="center" indent="1"/>
    </xf>
    <xf numFmtId="4" fontId="4" fillId="0" borderId="17" xfId="0" applyNumberFormat="1" applyFont="1" applyFill="1" applyBorder="1" applyAlignment="1">
      <alignment horizontal="right" vertical="center" indent="1"/>
    </xf>
    <xf numFmtId="3" fontId="5" fillId="0" borderId="8" xfId="2" applyNumberFormat="1" applyFont="1" applyFill="1" applyBorder="1" applyAlignment="1">
      <alignment horizontal="right" vertical="center" indent="1"/>
    </xf>
    <xf numFmtId="3" fontId="5" fillId="0" borderId="0" xfId="0" applyNumberFormat="1" applyFont="1" applyFill="1" applyAlignment="1">
      <alignment horizontal="right" vertical="center" indent="1"/>
    </xf>
    <xf numFmtId="3" fontId="5" fillId="0" borderId="28" xfId="2" applyNumberFormat="1" applyFont="1" applyFill="1" applyBorder="1" applyAlignment="1">
      <alignment horizontal="right" vertical="center" indent="1"/>
    </xf>
    <xf numFmtId="3" fontId="5" fillId="0" borderId="29" xfId="2" applyNumberFormat="1" applyFont="1" applyFill="1" applyBorder="1" applyAlignment="1">
      <alignment horizontal="right" vertical="center" indent="1"/>
    </xf>
    <xf numFmtId="3" fontId="5" fillId="0" borderId="30" xfId="2" applyNumberFormat="1" applyFont="1" applyFill="1" applyBorder="1" applyAlignment="1">
      <alignment horizontal="right" vertical="center" indent="1"/>
    </xf>
    <xf numFmtId="3" fontId="5" fillId="0" borderId="12" xfId="2" applyNumberFormat="1" applyFont="1" applyFill="1" applyBorder="1" applyAlignment="1">
      <alignment horizontal="right" vertical="center" indent="1"/>
    </xf>
    <xf numFmtId="3" fontId="5" fillId="0" borderId="13" xfId="2" applyNumberFormat="1" applyFont="1" applyFill="1" applyBorder="1" applyAlignment="1">
      <alignment horizontal="right" vertical="center" indent="1"/>
    </xf>
    <xf numFmtId="3" fontId="5" fillId="0" borderId="14" xfId="2" applyNumberFormat="1" applyFont="1" applyFill="1" applyBorder="1" applyAlignment="1">
      <alignment horizontal="right" vertical="center" indent="1"/>
    </xf>
    <xf numFmtId="3" fontId="5" fillId="0" borderId="15" xfId="2" applyNumberFormat="1" applyFont="1" applyFill="1" applyBorder="1" applyAlignment="1">
      <alignment horizontal="right" vertical="center" indent="1"/>
    </xf>
    <xf numFmtId="3" fontId="5" fillId="0" borderId="16" xfId="2" applyNumberFormat="1" applyFont="1" applyFill="1" applyBorder="1" applyAlignment="1">
      <alignment horizontal="right" vertical="center" indent="1"/>
    </xf>
    <xf numFmtId="3" fontId="5" fillId="0" borderId="17" xfId="2" applyNumberFormat="1" applyFont="1" applyFill="1" applyBorder="1" applyAlignment="1">
      <alignment horizontal="right" vertical="center" indent="1"/>
    </xf>
    <xf numFmtId="3" fontId="4" fillId="0" borderId="0" xfId="0" applyNumberFormat="1" applyFont="1" applyFill="1" applyAlignment="1">
      <alignment horizontal="right" vertical="center" indent="1"/>
    </xf>
    <xf numFmtId="3" fontId="4" fillId="0" borderId="0" xfId="2" applyNumberFormat="1" applyFont="1" applyFill="1" applyBorder="1" applyAlignment="1">
      <alignment horizontal="right" vertical="center" indent="1"/>
    </xf>
    <xf numFmtId="0" fontId="5" fillId="0" borderId="39" xfId="2" applyFont="1" applyFill="1" applyBorder="1" applyAlignment="1">
      <alignment horizontal="left" vertical="center" indent="1"/>
    </xf>
    <xf numFmtId="0" fontId="5" fillId="0" borderId="40" xfId="2" applyFont="1" applyFill="1" applyBorder="1" applyAlignment="1">
      <alignment horizontal="left" vertical="center" indent="1"/>
    </xf>
    <xf numFmtId="0" fontId="4" fillId="3" borderId="38" xfId="2" applyFont="1" applyFill="1" applyBorder="1" applyAlignment="1">
      <alignment horizontal="left" vertical="center" indent="1"/>
    </xf>
    <xf numFmtId="0" fontId="4" fillId="3" borderId="39" xfId="2" applyFont="1" applyFill="1" applyBorder="1" applyAlignment="1">
      <alignment horizontal="left" vertical="center" indent="1"/>
    </xf>
    <xf numFmtId="0" fontId="4" fillId="3" borderId="40" xfId="2" applyFont="1" applyFill="1" applyBorder="1" applyAlignment="1">
      <alignment horizontal="left" vertical="center" indent="1"/>
    </xf>
    <xf numFmtId="166" fontId="5" fillId="0" borderId="14" xfId="0" applyNumberFormat="1" applyFont="1" applyFill="1" applyBorder="1" applyAlignment="1">
      <alignment horizontal="left" vertical="center" indent="1"/>
    </xf>
    <xf numFmtId="0" fontId="4" fillId="0" borderId="15" xfId="0" applyFont="1" applyFill="1" applyBorder="1" applyAlignment="1">
      <alignment horizontal="left" vertical="center" indent="1"/>
    </xf>
    <xf numFmtId="0" fontId="5" fillId="3" borderId="31" xfId="0" applyFont="1" applyFill="1" applyBorder="1" applyAlignment="1">
      <alignment horizontal="left" vertical="center" indent="1"/>
    </xf>
    <xf numFmtId="0" fontId="5" fillId="0" borderId="12" xfId="0" applyNumberFormat="1" applyFont="1" applyFill="1" applyBorder="1" applyAlignment="1">
      <alignment horizontal="left" vertical="center" indent="1"/>
    </xf>
    <xf numFmtId="0" fontId="5" fillId="0" borderId="13" xfId="0" applyNumberFormat="1" applyFont="1" applyFill="1" applyBorder="1" applyAlignment="1">
      <alignment horizontal="left" vertical="center" indent="1"/>
    </xf>
    <xf numFmtId="0" fontId="5" fillId="0" borderId="34" xfId="0" applyNumberFormat="1" applyFont="1" applyFill="1" applyBorder="1" applyAlignment="1">
      <alignment horizontal="left" vertical="center" indent="1"/>
    </xf>
    <xf numFmtId="0" fontId="5" fillId="0" borderId="35" xfId="0" applyNumberFormat="1" applyFont="1" applyFill="1" applyBorder="1" applyAlignment="1">
      <alignment horizontal="left" vertical="center" indent="1"/>
    </xf>
    <xf numFmtId="0" fontId="5" fillId="0" borderId="28" xfId="0" applyNumberFormat="1" applyFont="1" applyFill="1" applyBorder="1" applyAlignment="1">
      <alignment horizontal="left" vertical="center" indent="1"/>
    </xf>
    <xf numFmtId="0" fontId="5" fillId="0" borderId="29" xfId="0" applyNumberFormat="1" applyFont="1" applyFill="1" applyBorder="1" applyAlignment="1">
      <alignment horizontal="left" vertical="center" indent="1"/>
    </xf>
    <xf numFmtId="0" fontId="5" fillId="0" borderId="28" xfId="0" applyFont="1" applyFill="1" applyBorder="1" applyAlignment="1">
      <alignment horizontal="left" vertical="center" indent="1"/>
    </xf>
    <xf numFmtId="0" fontId="5" fillId="3" borderId="1" xfId="2" applyFont="1" applyFill="1" applyBorder="1" applyAlignment="1">
      <alignment horizontal="left" vertical="center" wrapText="1" indent="1"/>
    </xf>
    <xf numFmtId="167" fontId="5" fillId="0" borderId="20" xfId="0" applyNumberFormat="1" applyFont="1" applyFill="1" applyBorder="1" applyAlignment="1">
      <alignment horizontal="right" vertical="center" indent="1"/>
    </xf>
    <xf numFmtId="167" fontId="5" fillId="0" borderId="10" xfId="0" applyNumberFormat="1" applyFont="1" applyFill="1" applyBorder="1" applyAlignment="1">
      <alignment horizontal="right" vertical="center" indent="1"/>
    </xf>
    <xf numFmtId="167" fontId="5" fillId="0" borderId="10" xfId="2" applyNumberFormat="1" applyFont="1" applyFill="1" applyBorder="1" applyAlignment="1">
      <alignment horizontal="right" vertical="center" indent="1"/>
    </xf>
    <xf numFmtId="167" fontId="5" fillId="0" borderId="11" xfId="0" applyNumberFormat="1" applyFont="1" applyFill="1" applyBorder="1" applyAlignment="1">
      <alignment horizontal="right" vertical="center" indent="1"/>
    </xf>
    <xf numFmtId="167" fontId="5" fillId="0" borderId="21" xfId="0" applyNumberFormat="1" applyFont="1" applyFill="1" applyBorder="1" applyAlignment="1">
      <alignment horizontal="right" vertical="center" indent="1"/>
    </xf>
    <xf numFmtId="167" fontId="5" fillId="0" borderId="13" xfId="0" applyNumberFormat="1" applyFont="1" applyFill="1" applyBorder="1" applyAlignment="1">
      <alignment horizontal="right" vertical="center" indent="1"/>
    </xf>
    <xf numFmtId="167" fontId="5" fillId="0" borderId="14" xfId="0" applyNumberFormat="1" applyFont="1" applyFill="1" applyBorder="1" applyAlignment="1">
      <alignment horizontal="right" vertical="center" indent="1"/>
    </xf>
    <xf numFmtId="167" fontId="5" fillId="0" borderId="22" xfId="0" applyNumberFormat="1" applyFont="1" applyFill="1" applyBorder="1" applyAlignment="1">
      <alignment horizontal="right" vertical="center" indent="1"/>
    </xf>
    <xf numFmtId="167" fontId="5" fillId="0" borderId="16" xfId="0" applyNumberFormat="1" applyFont="1" applyFill="1" applyBorder="1" applyAlignment="1">
      <alignment horizontal="right" vertical="center" indent="1"/>
    </xf>
    <xf numFmtId="167" fontId="5" fillId="0" borderId="17" xfId="0" applyNumberFormat="1" applyFont="1" applyFill="1" applyBorder="1" applyAlignment="1">
      <alignment horizontal="right" vertical="center" indent="1"/>
    </xf>
    <xf numFmtId="4" fontId="5" fillId="0" borderId="50" xfId="0" applyNumberFormat="1" applyFont="1" applyFill="1" applyBorder="1" applyAlignment="1">
      <alignment horizontal="right" vertical="center" indent="1"/>
    </xf>
    <xf numFmtId="4" fontId="5" fillId="0" borderId="51" xfId="0" applyNumberFormat="1" applyFont="1" applyFill="1" applyBorder="1" applyAlignment="1">
      <alignment horizontal="right" vertical="center" indent="1"/>
    </xf>
    <xf numFmtId="4" fontId="5" fillId="0" borderId="52" xfId="0" applyNumberFormat="1" applyFont="1" applyFill="1" applyBorder="1" applyAlignment="1">
      <alignment horizontal="right" vertical="center" indent="1"/>
    </xf>
    <xf numFmtId="4" fontId="5" fillId="4" borderId="13" xfId="2" applyNumberFormat="1" applyFont="1" applyFill="1" applyBorder="1" applyAlignment="1">
      <alignment horizontal="right" vertical="center" indent="1"/>
    </xf>
    <xf numFmtId="4" fontId="5" fillId="4" borderId="16" xfId="2" applyNumberFormat="1" applyFont="1" applyFill="1" applyBorder="1" applyAlignment="1">
      <alignment horizontal="right" vertical="center" indent="1"/>
    </xf>
    <xf numFmtId="3" fontId="5" fillId="0" borderId="11" xfId="0" applyNumberFormat="1" applyFont="1" applyFill="1" applyBorder="1" applyAlignment="1">
      <alignment horizontal="left" vertical="center" indent="1"/>
    </xf>
    <xf numFmtId="3" fontId="5" fillId="0" borderId="17" xfId="0" applyNumberFormat="1" applyFont="1" applyFill="1" applyBorder="1" applyAlignment="1">
      <alignment horizontal="left" vertical="center" indent="1"/>
    </xf>
    <xf numFmtId="3" fontId="4" fillId="0" borderId="14" xfId="0" applyNumberFormat="1" applyFont="1" applyFill="1" applyBorder="1" applyAlignment="1">
      <alignment horizontal="left" vertical="center" indent="1"/>
    </xf>
    <xf numFmtId="3" fontId="5" fillId="0" borderId="14" xfId="0" applyNumberFormat="1" applyFont="1" applyFill="1" applyBorder="1" applyAlignment="1">
      <alignment horizontal="left" vertical="center" indent="1"/>
    </xf>
    <xf numFmtId="3" fontId="4" fillId="0" borderId="11" xfId="0" applyNumberFormat="1" applyFont="1" applyFill="1" applyBorder="1" applyAlignment="1">
      <alignment horizontal="left" vertical="center" indent="1"/>
    </xf>
    <xf numFmtId="0" fontId="5" fillId="0" borderId="59" xfId="2" applyFont="1" applyFill="1" applyBorder="1" applyAlignment="1">
      <alignment horizontal="left" vertical="center" indent="1"/>
    </xf>
    <xf numFmtId="0" fontId="5" fillId="0" borderId="20" xfId="2" applyFont="1" applyFill="1" applyBorder="1" applyAlignment="1">
      <alignment horizontal="left" vertical="center" indent="1"/>
    </xf>
    <xf numFmtId="0" fontId="5" fillId="0" borderId="21" xfId="2" applyFont="1" applyFill="1" applyBorder="1" applyAlignment="1">
      <alignment horizontal="left" vertical="center" indent="1"/>
    </xf>
    <xf numFmtId="0" fontId="5" fillId="0" borderId="22" xfId="2" applyFont="1" applyFill="1" applyBorder="1" applyAlignment="1">
      <alignment horizontal="left" vertical="center" indent="1"/>
    </xf>
    <xf numFmtId="0" fontId="4" fillId="0" borderId="39" xfId="0" applyFont="1" applyFill="1" applyBorder="1" applyAlignment="1">
      <alignment horizontal="left" vertical="center" indent="1"/>
    </xf>
    <xf numFmtId="0" fontId="4" fillId="0" borderId="40" xfId="0" applyFont="1" applyFill="1" applyBorder="1" applyAlignment="1">
      <alignment horizontal="left" vertical="center" indent="1"/>
    </xf>
    <xf numFmtId="0" fontId="7" fillId="5" borderId="39" xfId="2" applyFont="1" applyFill="1" applyBorder="1" applyAlignment="1">
      <alignment horizontal="left" vertical="center" indent="1"/>
    </xf>
    <xf numFmtId="0" fontId="7" fillId="5" borderId="21" xfId="2" applyFont="1" applyFill="1" applyBorder="1" applyAlignment="1">
      <alignment horizontal="left" vertical="center" indent="1"/>
    </xf>
    <xf numFmtId="0" fontId="7" fillId="5" borderId="40" xfId="2" applyFont="1" applyFill="1" applyBorder="1" applyAlignment="1">
      <alignment horizontal="left" vertical="center" indent="1"/>
    </xf>
    <xf numFmtId="0" fontId="7" fillId="5" borderId="22" xfId="2" applyFont="1" applyFill="1" applyBorder="1" applyAlignment="1">
      <alignment horizontal="left" vertical="center" indent="1"/>
    </xf>
    <xf numFmtId="3" fontId="5" fillId="2" borderId="14" xfId="0" applyNumberFormat="1" applyFont="1" applyFill="1" applyBorder="1" applyAlignment="1">
      <alignment horizontal="left" vertical="center" indent="1"/>
    </xf>
    <xf numFmtId="3" fontId="5" fillId="2" borderId="17" xfId="0" applyNumberFormat="1" applyFont="1" applyFill="1" applyBorder="1" applyAlignment="1">
      <alignment horizontal="left" vertical="center" indent="1"/>
    </xf>
    <xf numFmtId="0" fontId="7" fillId="5" borderId="59" xfId="2" applyFont="1" applyFill="1" applyBorder="1" applyAlignment="1">
      <alignment horizontal="left" vertical="center" indent="1"/>
    </xf>
    <xf numFmtId="0" fontId="7" fillId="5" borderId="20" xfId="2" applyFont="1" applyFill="1" applyBorder="1" applyAlignment="1">
      <alignment horizontal="left" vertical="center" indent="1"/>
    </xf>
    <xf numFmtId="165" fontId="5" fillId="2" borderId="11" xfId="2" applyNumberFormat="1" applyFont="1" applyFill="1" applyBorder="1" applyAlignment="1">
      <alignment horizontal="left" vertical="center" indent="1"/>
    </xf>
    <xf numFmtId="9" fontId="5" fillId="2" borderId="14" xfId="1" applyFont="1" applyFill="1" applyBorder="1" applyAlignment="1">
      <alignment horizontal="left" vertical="center" indent="1"/>
    </xf>
    <xf numFmtId="9" fontId="5" fillId="2" borderId="17" xfId="1" applyFont="1" applyFill="1" applyBorder="1" applyAlignment="1">
      <alignment horizontal="left" vertical="center" indent="1"/>
    </xf>
    <xf numFmtId="0" fontId="8" fillId="0" borderId="0" xfId="0" applyFont="1" applyFill="1" applyAlignment="1">
      <alignment horizontal="left" vertical="center" indent="1"/>
    </xf>
    <xf numFmtId="0" fontId="8" fillId="0" borderId="0" xfId="0" applyFont="1" applyFill="1" applyAlignment="1">
      <alignment horizontal="right" vertical="center" wrapText="1" indent="1"/>
    </xf>
    <xf numFmtId="0" fontId="5" fillId="3" borderId="0" xfId="0" applyFont="1" applyFill="1" applyAlignment="1">
      <alignment horizontal="left" vertical="center" indent="1"/>
    </xf>
    <xf numFmtId="0" fontId="11" fillId="6" borderId="39" xfId="0" applyFont="1" applyFill="1" applyBorder="1" applyAlignment="1">
      <alignment horizontal="left" vertical="center" indent="1"/>
    </xf>
    <xf numFmtId="10" fontId="11" fillId="6" borderId="14" xfId="1" applyNumberFormat="1" applyFont="1" applyFill="1" applyBorder="1" applyAlignment="1">
      <alignment horizontal="left" vertical="center" indent="1"/>
    </xf>
    <xf numFmtId="0" fontId="4" fillId="3" borderId="49" xfId="2" applyFont="1" applyFill="1" applyBorder="1" applyAlignment="1">
      <alignment horizontal="center" vertical="center"/>
    </xf>
    <xf numFmtId="0" fontId="4" fillId="3" borderId="41" xfId="2" applyFont="1" applyFill="1" applyBorder="1" applyAlignment="1">
      <alignment horizontal="center" vertical="center"/>
    </xf>
    <xf numFmtId="0" fontId="4" fillId="3" borderId="42" xfId="2" applyFont="1" applyFill="1" applyBorder="1" applyAlignment="1">
      <alignment horizontal="center" vertical="center"/>
    </xf>
    <xf numFmtId="0" fontId="2" fillId="7" borderId="0" xfId="3" applyFill="1"/>
    <xf numFmtId="0" fontId="14" fillId="7" borderId="0" xfId="3" applyFont="1" applyFill="1" applyAlignment="1">
      <alignment horizontal="right"/>
    </xf>
    <xf numFmtId="14" fontId="14" fillId="7" borderId="0" xfId="3" applyNumberFormat="1" applyFont="1" applyFill="1"/>
    <xf numFmtId="0" fontId="14" fillId="7" borderId="0" xfId="3" applyFont="1" applyFill="1"/>
    <xf numFmtId="0" fontId="15" fillId="7" borderId="0" xfId="3" applyFont="1" applyFill="1" applyAlignment="1">
      <alignment horizontal="left" vertical="top" indent="1"/>
    </xf>
    <xf numFmtId="14" fontId="16" fillId="7" borderId="0" xfId="3" applyNumberFormat="1" applyFont="1" applyFill="1" applyAlignment="1">
      <alignment horizontal="left" indent="1"/>
    </xf>
    <xf numFmtId="169" fontId="17" fillId="7" borderId="0" xfId="3" applyNumberFormat="1" applyFont="1" applyFill="1" applyAlignment="1">
      <alignment horizontal="center" wrapText="1"/>
    </xf>
    <xf numFmtId="0" fontId="18" fillId="7" borderId="0" xfId="3" applyFont="1" applyFill="1" applyAlignment="1">
      <alignment horizontal="center" wrapText="1"/>
    </xf>
    <xf numFmtId="0" fontId="19" fillId="7" borderId="0" xfId="3" applyFont="1" applyFill="1" applyAlignment="1">
      <alignment horizontal="center" wrapText="1"/>
    </xf>
    <xf numFmtId="0" fontId="19" fillId="7" borderId="0" xfId="3" applyFont="1" applyFill="1"/>
    <xf numFmtId="0" fontId="20" fillId="7" borderId="0" xfId="3" applyFont="1" applyFill="1"/>
    <xf numFmtId="0" fontId="21" fillId="7" borderId="0" xfId="3" applyFont="1" applyFill="1" applyAlignment="1">
      <alignment horizontal="center" wrapText="1"/>
    </xf>
    <xf numFmtId="0" fontId="22" fillId="7" borderId="0" xfId="3" applyFont="1" applyFill="1" applyAlignment="1">
      <alignment horizontal="center" vertical="center" wrapText="1"/>
    </xf>
    <xf numFmtId="0" fontId="5" fillId="0" borderId="5" xfId="2" applyFont="1" applyFill="1" applyBorder="1" applyAlignment="1">
      <alignment horizontal="left" vertical="center" indent="1"/>
    </xf>
    <xf numFmtId="0" fontId="5" fillId="0" borderId="6" xfId="2" applyFont="1" applyFill="1" applyBorder="1" applyAlignment="1">
      <alignment horizontal="left" vertical="center" indent="1"/>
    </xf>
    <xf numFmtId="0" fontId="5" fillId="0" borderId="7" xfId="2" applyFont="1" applyFill="1" applyBorder="1" applyAlignment="1">
      <alignment horizontal="left" vertical="center" indent="1"/>
    </xf>
    <xf numFmtId="0" fontId="10" fillId="0" borderId="0" xfId="0" applyFont="1" applyFill="1" applyAlignment="1">
      <alignment horizontal="right" vertical="center" indent="1"/>
    </xf>
    <xf numFmtId="0" fontId="4" fillId="0" borderId="15" xfId="0" applyNumberFormat="1" applyFont="1" applyFill="1" applyBorder="1" applyAlignment="1">
      <alignment horizontal="left" vertical="center" indent="1"/>
    </xf>
    <xf numFmtId="0" fontId="4" fillId="0" borderId="16" xfId="0" applyNumberFormat="1" applyFont="1" applyFill="1" applyBorder="1" applyAlignment="1">
      <alignment horizontal="left" vertical="center" indent="1"/>
    </xf>
    <xf numFmtId="4" fontId="5" fillId="3" borderId="13" xfId="2" applyNumberFormat="1" applyFont="1" applyFill="1" applyBorder="1" applyAlignment="1">
      <alignment horizontal="right" vertical="center" indent="1"/>
    </xf>
    <xf numFmtId="3" fontId="24" fillId="3" borderId="32" xfId="2" applyNumberFormat="1" applyFont="1" applyFill="1" applyBorder="1" applyAlignment="1">
      <alignment horizontal="right" vertical="center" indent="1"/>
    </xf>
    <xf numFmtId="3" fontId="24" fillId="3" borderId="33" xfId="2" applyNumberFormat="1" applyFont="1" applyFill="1" applyBorder="1" applyAlignment="1">
      <alignment horizontal="right" vertical="center" indent="1"/>
    </xf>
    <xf numFmtId="3" fontId="23" fillId="3" borderId="54" xfId="2" applyNumberFormat="1" applyFont="1" applyFill="1" applyBorder="1" applyAlignment="1">
      <alignment horizontal="right" vertical="center" indent="1"/>
    </xf>
    <xf numFmtId="3" fontId="23" fillId="3" borderId="55" xfId="2" applyNumberFormat="1" applyFont="1" applyFill="1" applyBorder="1" applyAlignment="1">
      <alignment horizontal="right" vertical="center" indent="1"/>
    </xf>
    <xf numFmtId="3" fontId="24" fillId="3" borderId="25" xfId="2" applyNumberFormat="1" applyFont="1" applyFill="1" applyBorder="1" applyAlignment="1">
      <alignment horizontal="right" vertical="center" indent="1"/>
    </xf>
    <xf numFmtId="3" fontId="24" fillId="3" borderId="26" xfId="2" applyNumberFormat="1" applyFont="1" applyFill="1" applyBorder="1" applyAlignment="1">
      <alignment horizontal="right" vertical="center" indent="1"/>
    </xf>
    <xf numFmtId="3" fontId="24" fillId="3" borderId="27" xfId="2" applyNumberFormat="1" applyFont="1" applyFill="1" applyBorder="1" applyAlignment="1">
      <alignment horizontal="right" vertical="center" indent="1"/>
    </xf>
    <xf numFmtId="14" fontId="13" fillId="7" borderId="0" xfId="3" applyNumberFormat="1" applyFont="1" applyFill="1" applyAlignment="1">
      <alignment horizontal="left" indent="2"/>
    </xf>
    <xf numFmtId="4" fontId="5" fillId="4" borderId="21" xfId="2" applyNumberFormat="1" applyFont="1" applyFill="1" applyBorder="1" applyAlignment="1">
      <alignment horizontal="right" vertical="center" indent="1"/>
    </xf>
    <xf numFmtId="4" fontId="5" fillId="4" borderId="22" xfId="2" applyNumberFormat="1" applyFont="1" applyFill="1" applyBorder="1" applyAlignment="1">
      <alignment horizontal="right" vertical="center" indent="1"/>
    </xf>
    <xf numFmtId="4" fontId="5" fillId="3" borderId="64" xfId="2" applyNumberFormat="1" applyFont="1" applyFill="1" applyBorder="1" applyAlignment="1">
      <alignment horizontal="right" vertical="center" indent="1"/>
    </xf>
    <xf numFmtId="4" fontId="5" fillId="4" borderId="29" xfId="2" applyNumberFormat="1" applyFont="1" applyFill="1" applyBorder="1" applyAlignment="1">
      <alignment horizontal="right" vertical="center" indent="1"/>
    </xf>
    <xf numFmtId="0" fontId="5" fillId="3" borderId="62" xfId="2" applyFont="1" applyFill="1" applyBorder="1" applyAlignment="1">
      <alignment horizontal="left" vertical="center" indent="1"/>
    </xf>
    <xf numFmtId="0" fontId="5" fillId="3" borderId="63" xfId="2" applyFont="1" applyFill="1" applyBorder="1" applyAlignment="1">
      <alignment horizontal="left" vertical="center" indent="1"/>
    </xf>
    <xf numFmtId="0" fontId="4" fillId="3" borderId="65" xfId="2" applyFont="1" applyFill="1" applyBorder="1" applyAlignment="1">
      <alignment horizontal="center" vertical="center"/>
    </xf>
    <xf numFmtId="0" fontId="4" fillId="3" borderId="66" xfId="2" applyFont="1" applyFill="1" applyBorder="1" applyAlignment="1">
      <alignment horizontal="center" vertical="center"/>
    </xf>
    <xf numFmtId="0" fontId="25" fillId="3" borderId="61" xfId="2" applyFont="1" applyFill="1" applyBorder="1" applyAlignment="1">
      <alignment horizontal="left" vertical="center" indent="1"/>
    </xf>
    <xf numFmtId="0" fontId="24" fillId="3" borderId="60" xfId="2" applyFont="1" applyFill="1" applyBorder="1" applyAlignment="1">
      <alignment horizontal="left" vertical="center" indent="1"/>
    </xf>
    <xf numFmtId="0" fontId="24" fillId="3" borderId="23" xfId="2" applyFont="1" applyFill="1" applyBorder="1" applyAlignment="1">
      <alignment horizontal="left" vertical="center" indent="1"/>
    </xf>
    <xf numFmtId="0" fontId="24" fillId="3" borderId="18" xfId="2" applyFont="1" applyFill="1" applyBorder="1" applyAlignment="1">
      <alignment horizontal="left" vertical="center" indent="1"/>
    </xf>
    <xf numFmtId="0" fontId="4" fillId="3" borderId="67" xfId="2" applyFont="1" applyFill="1" applyBorder="1" applyAlignment="1">
      <alignment horizontal="center" vertical="center"/>
    </xf>
    <xf numFmtId="0" fontId="26" fillId="3" borderId="68" xfId="2" applyFont="1" applyFill="1" applyBorder="1" applyAlignment="1">
      <alignment horizontal="left" vertical="center" wrapText="1" indent="1"/>
    </xf>
    <xf numFmtId="0" fontId="23" fillId="3" borderId="5" xfId="2" applyFont="1" applyFill="1" applyBorder="1" applyAlignment="1">
      <alignment horizontal="left" vertical="center" indent="1"/>
    </xf>
    <xf numFmtId="0" fontId="24" fillId="3" borderId="4" xfId="2" applyFont="1" applyFill="1" applyBorder="1" applyAlignment="1">
      <alignment horizontal="left" vertical="center" wrapText="1" indent="1"/>
    </xf>
    <xf numFmtId="3" fontId="24" fillId="3" borderId="69" xfId="2" applyNumberFormat="1" applyFont="1" applyFill="1" applyBorder="1" applyAlignment="1">
      <alignment horizontal="right" vertical="center" indent="1"/>
    </xf>
    <xf numFmtId="3" fontId="23" fillId="3" borderId="70" xfId="2" applyNumberFormat="1" applyFont="1" applyFill="1" applyBorder="1" applyAlignment="1">
      <alignment horizontal="right" vertical="center" indent="1"/>
    </xf>
    <xf numFmtId="0" fontId="5" fillId="0" borderId="71" xfId="0" applyFont="1" applyFill="1" applyBorder="1" applyAlignment="1">
      <alignment horizontal="left" vertical="center" indent="1"/>
    </xf>
    <xf numFmtId="0" fontId="23" fillId="3" borderId="60" xfId="2" applyFont="1" applyFill="1" applyBorder="1" applyAlignment="1">
      <alignment horizontal="left" vertical="center" indent="1"/>
    </xf>
    <xf numFmtId="0" fontId="23" fillId="3" borderId="23" xfId="2" applyFont="1" applyFill="1" applyBorder="1" applyAlignment="1">
      <alignment horizontal="left" vertical="center" indent="1"/>
    </xf>
    <xf numFmtId="0" fontId="23" fillId="3" borderId="18" xfId="2" applyFont="1" applyFill="1" applyBorder="1" applyAlignment="1">
      <alignment horizontal="left" vertical="center" indent="1"/>
    </xf>
    <xf numFmtId="0" fontId="26" fillId="3" borderId="5" xfId="2" applyFont="1" applyFill="1" applyBorder="1" applyAlignment="1">
      <alignment horizontal="left" vertical="center" indent="1"/>
    </xf>
    <xf numFmtId="0" fontId="24" fillId="3" borderId="6" xfId="2" applyFont="1" applyFill="1" applyBorder="1" applyAlignment="1">
      <alignment horizontal="left" vertical="center" indent="1"/>
    </xf>
    <xf numFmtId="0" fontId="24" fillId="3" borderId="7" xfId="2" applyFont="1" applyFill="1" applyBorder="1" applyAlignment="1">
      <alignment horizontal="left" vertical="center" indent="1"/>
    </xf>
    <xf numFmtId="0" fontId="23" fillId="3" borderId="72" xfId="2" applyFont="1" applyFill="1" applyBorder="1" applyAlignment="1">
      <alignment horizontal="center" vertical="center"/>
    </xf>
    <xf numFmtId="0" fontId="23" fillId="3" borderId="53" xfId="2" applyFont="1" applyFill="1" applyBorder="1" applyAlignment="1">
      <alignment horizontal="center" vertical="center"/>
    </xf>
    <xf numFmtId="0" fontId="23" fillId="3" borderId="43" xfId="2" applyFont="1" applyFill="1" applyBorder="1" applyAlignment="1">
      <alignment horizontal="center" vertical="center"/>
    </xf>
    <xf numFmtId="0" fontId="30" fillId="0" borderId="0" xfId="0" applyFont="1" applyFill="1" applyAlignment="1">
      <alignment horizontal="left" vertical="center" indent="1"/>
    </xf>
    <xf numFmtId="0" fontId="31" fillId="8" borderId="59" xfId="0" applyFont="1" applyFill="1" applyBorder="1" applyAlignment="1">
      <alignment horizontal="left" vertical="center" indent="1"/>
    </xf>
    <xf numFmtId="0" fontId="31" fillId="8" borderId="11" xfId="0" applyFont="1" applyFill="1" applyBorder="1" applyAlignment="1">
      <alignment horizontal="left" vertical="center" indent="1"/>
    </xf>
    <xf numFmtId="0" fontId="4" fillId="3" borderId="78" xfId="0" applyFont="1" applyFill="1" applyBorder="1" applyAlignment="1">
      <alignment horizontal="left" vertical="center" indent="1"/>
    </xf>
    <xf numFmtId="166" fontId="5" fillId="4" borderId="79" xfId="0" applyNumberFormat="1" applyFont="1" applyFill="1" applyBorder="1" applyAlignment="1">
      <alignment horizontal="left" vertical="center" indent="1"/>
    </xf>
    <xf numFmtId="166" fontId="5" fillId="4" borderId="80" xfId="0" applyNumberFormat="1" applyFont="1" applyFill="1" applyBorder="1" applyAlignment="1">
      <alignment horizontal="left" vertical="center" indent="1"/>
    </xf>
    <xf numFmtId="166" fontId="4" fillId="4" borderId="81" xfId="0" applyNumberFormat="1" applyFont="1" applyFill="1" applyBorder="1" applyAlignment="1">
      <alignment horizontal="left" vertical="center" indent="1"/>
    </xf>
    <xf numFmtId="0" fontId="32" fillId="3" borderId="0" xfId="0" applyFont="1" applyFill="1" applyAlignment="1">
      <alignment horizontal="left" vertical="center" indent="1"/>
    </xf>
    <xf numFmtId="0" fontId="21" fillId="7" borderId="0" xfId="3" applyFont="1" applyFill="1" applyAlignment="1">
      <alignment horizontal="center" vertical="center" wrapText="1"/>
    </xf>
    <xf numFmtId="0" fontId="5" fillId="3" borderId="33" xfId="0" applyFont="1" applyFill="1" applyBorder="1" applyAlignment="1">
      <alignment horizontal="left" vertical="center" indent="1"/>
    </xf>
    <xf numFmtId="0" fontId="33" fillId="7" borderId="0" xfId="3" applyFont="1" applyFill="1" applyAlignment="1">
      <alignment horizontal="center" vertical="center"/>
    </xf>
    <xf numFmtId="167" fontId="1" fillId="3" borderId="74" xfId="2" applyNumberFormat="1" applyFont="1" applyFill="1" applyBorder="1" applyAlignment="1">
      <alignment horizontal="right" vertical="center" indent="1"/>
    </xf>
    <xf numFmtId="167" fontId="1" fillId="3" borderId="24" xfId="2" applyNumberFormat="1" applyFont="1" applyFill="1" applyBorder="1" applyAlignment="1">
      <alignment horizontal="right" vertical="center" indent="1"/>
    </xf>
    <xf numFmtId="167" fontId="1" fillId="3" borderId="19" xfId="2" applyNumberFormat="1" applyFont="1" applyFill="1" applyBorder="1" applyAlignment="1">
      <alignment horizontal="right" vertical="center" indent="1"/>
    </xf>
    <xf numFmtId="166" fontId="1" fillId="3" borderId="73" xfId="0" applyNumberFormat="1" applyFont="1" applyFill="1" applyBorder="1" applyAlignment="1">
      <alignment horizontal="right" vertical="center" indent="1"/>
    </xf>
    <xf numFmtId="166" fontId="1" fillId="3" borderId="51" xfId="0" applyNumberFormat="1" applyFont="1" applyFill="1" applyBorder="1" applyAlignment="1">
      <alignment horizontal="right" vertical="center" indent="1"/>
    </xf>
    <xf numFmtId="166" fontId="1" fillId="3" borderId="52" xfId="2" applyNumberFormat="1" applyFont="1" applyFill="1" applyBorder="1" applyAlignment="1">
      <alignment horizontal="right" vertical="center" indent="1"/>
    </xf>
    <xf numFmtId="0" fontId="4" fillId="0" borderId="0" xfId="0" applyFont="1" applyFill="1" applyBorder="1" applyAlignment="1">
      <alignment horizontal="left" vertical="center" indent="1"/>
    </xf>
    <xf numFmtId="0" fontId="35" fillId="0" borderId="0" xfId="6" applyFont="1" applyFill="1" applyAlignment="1">
      <alignment horizontal="left" vertical="center" indent="1"/>
    </xf>
    <xf numFmtId="0" fontId="4" fillId="0" borderId="17" xfId="0" applyFont="1" applyFill="1" applyBorder="1" applyAlignment="1">
      <alignment horizontal="left" vertical="center" indent="2"/>
    </xf>
    <xf numFmtId="164" fontId="4" fillId="4" borderId="29" xfId="7" applyNumberFormat="1" applyFont="1" applyFill="1" applyBorder="1" applyAlignment="1">
      <alignment horizontal="left" vertical="center" indent="1"/>
    </xf>
    <xf numFmtId="164" fontId="4" fillId="4" borderId="36" xfId="7" applyNumberFormat="1" applyFont="1" applyFill="1" applyBorder="1" applyAlignment="1">
      <alignment horizontal="left" vertical="center" indent="1"/>
    </xf>
    <xf numFmtId="164" fontId="4" fillId="4" borderId="13" xfId="7" applyNumberFormat="1" applyFont="1" applyFill="1" applyBorder="1" applyAlignment="1">
      <alignment horizontal="left" vertical="center" indent="1"/>
    </xf>
    <xf numFmtId="164" fontId="4" fillId="4" borderId="35" xfId="7" applyNumberFormat="1" applyFont="1" applyFill="1" applyBorder="1" applyAlignment="1">
      <alignment horizontal="left" vertical="center" indent="1"/>
    </xf>
    <xf numFmtId="164" fontId="4" fillId="4" borderId="14" xfId="7" applyNumberFormat="1" applyFont="1" applyFill="1" applyBorder="1" applyAlignment="1">
      <alignment horizontal="left" vertical="center" indent="1"/>
    </xf>
    <xf numFmtId="164" fontId="4" fillId="4" borderId="16" xfId="7" applyNumberFormat="1" applyFont="1" applyFill="1" applyBorder="1" applyAlignment="1">
      <alignment horizontal="left" vertical="center" indent="1"/>
    </xf>
    <xf numFmtId="164" fontId="4" fillId="4" borderId="17" xfId="7" applyNumberFormat="1" applyFont="1" applyFill="1" applyBorder="1" applyAlignment="1">
      <alignment horizontal="left" vertical="center" indent="1"/>
    </xf>
    <xf numFmtId="4" fontId="1" fillId="4" borderId="30" xfId="2" applyNumberFormat="1" applyFont="1" applyFill="1" applyBorder="1" applyAlignment="1">
      <alignment horizontal="right" vertical="center" indent="1"/>
    </xf>
    <xf numFmtId="4" fontId="1" fillId="4" borderId="14" xfId="2" applyNumberFormat="1" applyFont="1" applyFill="1" applyBorder="1" applyAlignment="1">
      <alignment horizontal="right" vertical="center" indent="1"/>
    </xf>
    <xf numFmtId="4" fontId="1" fillId="4" borderId="17" xfId="2" applyNumberFormat="1" applyFont="1" applyFill="1" applyBorder="1" applyAlignment="1">
      <alignment horizontal="right" vertical="center" indent="1"/>
    </xf>
    <xf numFmtId="0" fontId="5" fillId="0" borderId="0" xfId="2" applyFont="1" applyFill="1" applyBorder="1" applyAlignment="1">
      <alignment horizontal="left" vertical="center" indent="1"/>
    </xf>
    <xf numFmtId="0" fontId="5" fillId="3" borderId="31" xfId="2" applyFont="1" applyFill="1" applyBorder="1" applyAlignment="1">
      <alignment horizontal="left" vertical="center" wrapText="1" indent="1"/>
    </xf>
    <xf numFmtId="0" fontId="5" fillId="3" borderId="32" xfId="2" applyFont="1" applyFill="1" applyBorder="1" applyAlignment="1">
      <alignment horizontal="left" vertical="center" wrapText="1" indent="1"/>
    </xf>
    <xf numFmtId="0" fontId="5" fillId="3" borderId="33" xfId="2" applyFont="1" applyFill="1" applyBorder="1" applyAlignment="1">
      <alignment horizontal="left" vertical="center" wrapText="1" indent="1"/>
    </xf>
    <xf numFmtId="170" fontId="5" fillId="0" borderId="0" xfId="7" applyNumberFormat="1" applyFont="1" applyFill="1" applyAlignment="1">
      <alignment horizontal="left" vertical="center" indent="1"/>
    </xf>
    <xf numFmtId="172" fontId="5" fillId="0" borderId="30" xfId="0" applyNumberFormat="1" applyFont="1" applyFill="1" applyBorder="1" applyAlignment="1">
      <alignment horizontal="left" vertical="center" indent="1"/>
    </xf>
    <xf numFmtId="172" fontId="5" fillId="0" borderId="14" xfId="0" applyNumberFormat="1" applyFont="1" applyFill="1" applyBorder="1" applyAlignment="1">
      <alignment horizontal="left" vertical="center" indent="1"/>
    </xf>
    <xf numFmtId="172" fontId="12" fillId="0" borderId="17" xfId="0" applyNumberFormat="1" applyFont="1" applyFill="1" applyBorder="1" applyAlignment="1">
      <alignment horizontal="left" vertical="center" indent="1"/>
    </xf>
    <xf numFmtId="172" fontId="5" fillId="0" borderId="82" xfId="0" applyNumberFormat="1" applyFont="1" applyFill="1" applyBorder="1" applyAlignment="1">
      <alignment horizontal="left" vertical="center" indent="1"/>
    </xf>
    <xf numFmtId="172" fontId="5" fillId="0" borderId="26" xfId="0" applyNumberFormat="1" applyFont="1" applyFill="1" applyBorder="1" applyAlignment="1">
      <alignment horizontal="left" vertical="center" indent="1"/>
    </xf>
    <xf numFmtId="172" fontId="12" fillId="0" borderId="27" xfId="0" applyNumberFormat="1" applyFont="1" applyFill="1" applyBorder="1" applyAlignment="1">
      <alignment horizontal="left" vertical="center" indent="1"/>
    </xf>
    <xf numFmtId="0" fontId="5" fillId="0" borderId="83" xfId="0" applyFont="1" applyFill="1" applyBorder="1" applyAlignment="1">
      <alignment horizontal="left" vertical="center" indent="1"/>
    </xf>
    <xf numFmtId="168" fontId="5" fillId="0" borderId="84" xfId="0" applyNumberFormat="1" applyFont="1" applyFill="1" applyBorder="1" applyAlignment="1">
      <alignment horizontal="left" vertical="center" indent="1"/>
    </xf>
    <xf numFmtId="168" fontId="5" fillId="0" borderId="13" xfId="0" applyNumberFormat="1" applyFont="1" applyFill="1" applyBorder="1" applyAlignment="1">
      <alignment horizontal="left" vertical="center" indent="1"/>
    </xf>
    <xf numFmtId="168" fontId="12" fillId="0" borderId="16" xfId="0" applyNumberFormat="1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indent="1"/>
    </xf>
    <xf numFmtId="0" fontId="4" fillId="3" borderId="32" xfId="0" applyFont="1" applyFill="1" applyBorder="1" applyAlignment="1">
      <alignment horizontal="left" vertical="center" indent="1"/>
    </xf>
    <xf numFmtId="168" fontId="5" fillId="0" borderId="29" xfId="0" applyNumberFormat="1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left" vertical="center" indent="1"/>
    </xf>
    <xf numFmtId="0" fontId="26" fillId="3" borderId="2" xfId="0" applyFont="1" applyFill="1" applyBorder="1" applyAlignment="1">
      <alignment horizontal="left" vertical="center" wrapText="1" indent="1"/>
    </xf>
    <xf numFmtId="0" fontId="27" fillId="3" borderId="75" xfId="0" applyFont="1" applyFill="1" applyBorder="1" applyAlignment="1">
      <alignment horizontal="left" vertical="center" wrapText="1" indent="1"/>
    </xf>
    <xf numFmtId="0" fontId="27" fillId="3" borderId="76" xfId="0" applyFont="1" applyFill="1" applyBorder="1" applyAlignment="1">
      <alignment horizontal="left" vertical="center" wrapText="1" indent="1"/>
    </xf>
    <xf numFmtId="0" fontId="27" fillId="3" borderId="77" xfId="0" applyFont="1" applyFill="1" applyBorder="1" applyAlignment="1">
      <alignment horizontal="left" vertical="center" wrapText="1" indent="1"/>
    </xf>
    <xf numFmtId="0" fontId="6" fillId="0" borderId="0" xfId="0" applyFont="1" applyFill="1" applyBorder="1" applyAlignment="1">
      <alignment horizontal="left" vertical="center" indent="1"/>
    </xf>
    <xf numFmtId="0" fontId="5" fillId="0" borderId="31" xfId="0" applyFont="1" applyFill="1" applyBorder="1" applyAlignment="1">
      <alignment horizontal="left" vertical="center" indent="1"/>
    </xf>
    <xf numFmtId="0" fontId="5" fillId="0" borderId="32" xfId="0" applyFont="1" applyFill="1" applyBorder="1" applyAlignment="1">
      <alignment horizontal="left" vertical="center" indent="1"/>
    </xf>
    <xf numFmtId="0" fontId="5" fillId="0" borderId="33" xfId="0" applyFont="1" applyFill="1" applyBorder="1" applyAlignment="1">
      <alignment horizontal="left" vertical="center" indent="1"/>
    </xf>
    <xf numFmtId="0" fontId="4" fillId="3" borderId="56" xfId="0" applyNumberFormat="1" applyFont="1" applyFill="1" applyBorder="1" applyAlignment="1">
      <alignment horizontal="left" vertical="center" indent="1"/>
    </xf>
    <xf numFmtId="0" fontId="4" fillId="3" borderId="57" xfId="0" applyNumberFormat="1" applyFont="1" applyFill="1" applyBorder="1" applyAlignment="1">
      <alignment horizontal="left" vertical="center" indent="1"/>
    </xf>
    <xf numFmtId="0" fontId="4" fillId="3" borderId="58" xfId="0" applyNumberFormat="1" applyFont="1" applyFill="1" applyBorder="1" applyAlignment="1">
      <alignment horizontal="left" vertical="center" indent="1"/>
    </xf>
    <xf numFmtId="0" fontId="5" fillId="3" borderId="31" xfId="0" applyFont="1" applyFill="1" applyBorder="1" applyAlignment="1">
      <alignment horizontal="left" vertical="center" wrapText="1" indent="1"/>
    </xf>
    <xf numFmtId="0" fontId="5" fillId="3" borderId="32" xfId="0" applyFont="1" applyFill="1" applyBorder="1" applyAlignment="1">
      <alignment horizontal="left" vertical="center" wrapText="1" indent="1"/>
    </xf>
    <xf numFmtId="0" fontId="5" fillId="3" borderId="33" xfId="0" applyFont="1" applyFill="1" applyBorder="1" applyAlignment="1">
      <alignment horizontal="left" vertical="center" wrapText="1" indent="1"/>
    </xf>
  </cellXfs>
  <cellStyles count="8">
    <cellStyle name="Hiperpovezava" xfId="6" builtinId="8"/>
    <cellStyle name="Navadno" xfId="0" builtinId="0"/>
    <cellStyle name="Navadno 2" xfId="3" xr:uid="{00000000-0005-0000-0000-000001000000}"/>
    <cellStyle name="Normál 10" xfId="4" xr:uid="{00000000-0005-0000-0000-000002000000}"/>
    <cellStyle name="Normal 2" xfId="2" xr:uid="{00000000-0005-0000-0000-000003000000}"/>
    <cellStyle name="Normál_uj_projektek_modellbe" xfId="5" xr:uid="{00000000-0005-0000-0000-000004000000}"/>
    <cellStyle name="Odstotek" xfId="1" builtinId="5"/>
    <cellStyle name="Vejica 2" xfId="7" xr:uid="{EE442BBD-E5A5-4088-A640-F41E225B279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1819275</xdr:colOff>
      <xdr:row>4</xdr:row>
      <xdr:rowOff>67982</xdr:rowOff>
    </xdr:from>
    <xdr:to>
      <xdr:col>1</xdr:col>
      <xdr:colOff>3985260</xdr:colOff>
      <xdr:row>7</xdr:row>
      <xdr:rowOff>99415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863600"/>
          <a:ext cx="2165985" cy="602933"/>
        </a:xfrm>
        <a:prstGeom prst="rect">
          <a:avLst/>
        </a:prstGeom>
      </xdr:spPr>
    </xdr:pic>
    <xdr:clientData/>
  </xdr:twoCellAnchor>
  <xdr:twoCellAnchor>
    <xdr:from>
      <xdr:col>1</xdr:col>
      <xdr:colOff>4592386</xdr:colOff>
      <xdr:row>29</xdr:row>
      <xdr:rowOff>140697</xdr:rowOff>
    </xdr:from>
    <xdr:to>
      <xdr:col>3</xdr:col>
      <xdr:colOff>140040</xdr:colOff>
      <xdr:row>34</xdr:row>
      <xdr:rowOff>7347</xdr:rowOff>
    </xdr:to>
    <xdr:sp macro="" textlink="">
      <xdr:nvSpPr>
        <xdr:cNvPr id="3" name="Polje z besedilo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5298357" y="9329521"/>
          <a:ext cx="246168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sl-SI" sz="10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Maribor, februar</a:t>
          </a:r>
          <a:r>
            <a:rPr lang="sl-SI" sz="1000" baseline="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2022</a:t>
          </a:r>
          <a:endParaRPr lang="sl-SI" sz="1000">
            <a:effectLst/>
            <a:latin typeface="Segoe UI Light" panose="020B0502040204020203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algn="r">
            <a:spcAft>
              <a:spcPts val="0"/>
            </a:spcAft>
          </a:pPr>
          <a:r>
            <a:rPr lang="sl-SI" sz="10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www.agen-rs.si</a:t>
          </a:r>
        </a:p>
        <a:p>
          <a:pPr algn="just">
            <a:lnSpc>
              <a:spcPct val="110000"/>
            </a:lnSpc>
            <a:spcAft>
              <a:spcPts val="600"/>
            </a:spcAft>
          </a:pPr>
          <a:r>
            <a:rPr lang="sl-SI" sz="11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524433</xdr:colOff>
      <xdr:row>1</xdr:row>
      <xdr:rowOff>269101</xdr:rowOff>
    </xdr:from>
    <xdr:to>
      <xdr:col>15</xdr:col>
      <xdr:colOff>377215</xdr:colOff>
      <xdr:row>30</xdr:row>
      <xdr:rowOff>205768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A7A63EAF-5D1F-4689-B717-B04305B2653B}"/>
            </a:ext>
          </a:extLst>
        </xdr:cNvPr>
        <xdr:cNvGrpSpPr>
          <a:grpSpLocks noChangeAspect="1"/>
        </xdr:cNvGrpSpPr>
      </xdr:nvGrpSpPr>
      <xdr:grpSpPr>
        <a:xfrm>
          <a:off x="7617757" y="425983"/>
          <a:ext cx="10453546" cy="5741314"/>
          <a:chOff x="6008885" y="655760"/>
          <a:chExt cx="10384376" cy="5754502"/>
        </a:xfrm>
      </xdr:grpSpPr>
      <xdr:grpSp>
        <xdr:nvGrpSpPr>
          <xdr:cNvPr id="3" name="Skupina 2">
            <a:extLst>
              <a:ext uri="{FF2B5EF4-FFF2-40B4-BE49-F238E27FC236}">
                <a16:creationId xmlns:a16="http://schemas.microsoft.com/office/drawing/2014/main" id="{35A19203-548F-4749-B604-6709A6CC05C0}"/>
              </a:ext>
            </a:extLst>
          </xdr:cNvPr>
          <xdr:cNvGrpSpPr/>
        </xdr:nvGrpSpPr>
        <xdr:grpSpPr>
          <a:xfrm>
            <a:off x="6008885" y="655760"/>
            <a:ext cx="10384376" cy="5754502"/>
            <a:chOff x="6018103" y="657225"/>
            <a:chExt cx="10364898" cy="5741314"/>
          </a:xfrm>
        </xdr:grpSpPr>
        <xdr:grpSp>
          <xdr:nvGrpSpPr>
            <xdr:cNvPr id="6" name="Skupina 5">
              <a:extLst>
                <a:ext uri="{FF2B5EF4-FFF2-40B4-BE49-F238E27FC236}">
                  <a16:creationId xmlns:a16="http://schemas.microsoft.com/office/drawing/2014/main" id="{3CA77BFF-2078-40DF-BCCB-F8FA44160E67}"/>
                </a:ext>
              </a:extLst>
            </xdr:cNvPr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>
                <a:extLst>
                  <a:ext uri="{FF2B5EF4-FFF2-40B4-BE49-F238E27FC236}">
                    <a16:creationId xmlns:a16="http://schemas.microsoft.com/office/drawing/2014/main" id="{D7630B2A-5CFB-42AD-84E2-509C00E3EC9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>
                <a:extLst>
                  <a:ext uri="{FF2B5EF4-FFF2-40B4-BE49-F238E27FC236}">
                    <a16:creationId xmlns:a16="http://schemas.microsoft.com/office/drawing/2014/main" id="{DFAE1CDA-787A-464C-B8A8-B49F84B6A7F3}"/>
                  </a:ext>
                </a:extLst>
              </xdr:cNvPr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>
                <a:extLst>
                  <a:ext uri="{FF2B5EF4-FFF2-40B4-BE49-F238E27FC236}">
                    <a16:creationId xmlns:a16="http://schemas.microsoft.com/office/drawing/2014/main" id="{6623A80C-837E-40DA-AE09-CE0ED20ECF1B}"/>
                  </a:ext>
                </a:extLst>
              </xdr:cNvPr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>
                <a:extLst>
                  <a:ext uri="{FF2B5EF4-FFF2-40B4-BE49-F238E27FC236}">
                    <a16:creationId xmlns:a16="http://schemas.microsoft.com/office/drawing/2014/main" id="{0AF199D3-3078-49C7-8B19-33C86F789531}"/>
                  </a:ext>
                </a:extLst>
              </xdr:cNvPr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>
                <a:extLst>
                  <a:ext uri="{FF2B5EF4-FFF2-40B4-BE49-F238E27FC236}">
                    <a16:creationId xmlns:a16="http://schemas.microsoft.com/office/drawing/2014/main" id="{0DA69C0B-2443-47D9-9329-2690D91D2DED}"/>
                  </a:ext>
                </a:extLst>
              </xdr:cNvPr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>
                <a:extLst>
                  <a:ext uri="{FF2B5EF4-FFF2-40B4-BE49-F238E27FC236}">
                    <a16:creationId xmlns:a16="http://schemas.microsoft.com/office/drawing/2014/main" id="{CC934219-9B5D-46B5-8764-A387CBCEAF41}"/>
                  </a:ext>
                </a:extLst>
              </xdr:cNvPr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>
                <a:extLst>
                  <a:ext uri="{FF2B5EF4-FFF2-40B4-BE49-F238E27FC236}">
                    <a16:creationId xmlns:a16="http://schemas.microsoft.com/office/drawing/2014/main" id="{746AC803-9BCB-451F-BE8B-E695D0B906B5}"/>
                  </a:ext>
                </a:extLst>
              </xdr:cNvPr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>
              <a:extLst>
                <a:ext uri="{FF2B5EF4-FFF2-40B4-BE49-F238E27FC236}">
                  <a16:creationId xmlns:a16="http://schemas.microsoft.com/office/drawing/2014/main" id="{7D8DDE7C-6AA3-40BE-AD97-FD28298D955F}"/>
                </a:ext>
              </a:extLst>
            </xdr:cNvPr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>
                <a:extLst>
                  <a:ext uri="{FF2B5EF4-FFF2-40B4-BE49-F238E27FC236}">
                    <a16:creationId xmlns:a16="http://schemas.microsoft.com/office/drawing/2014/main" id="{CD0404D7-520F-432B-984C-6744C18956A3}"/>
                  </a:ext>
                </a:extLst>
              </xdr:cNvPr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H$10">
            <xdr:nvSpPr>
              <xdr:cNvPr id="39" name="PoljeZBesedilom 38">
                <a:extLst>
                  <a:ext uri="{FF2B5EF4-FFF2-40B4-BE49-F238E27FC236}">
                    <a16:creationId xmlns:a16="http://schemas.microsoft.com/office/drawing/2014/main" id="{46E481FA-5D1C-47E5-9DC3-ACD633FCEBE6}"/>
                  </a:ext>
                </a:extLst>
              </xdr:cNvPr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46,94%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>
              <a:extLst>
                <a:ext uri="{FF2B5EF4-FFF2-40B4-BE49-F238E27FC236}">
                  <a16:creationId xmlns:a16="http://schemas.microsoft.com/office/drawing/2014/main" id="{F4DEFE2C-898F-4285-8040-E1C8AFFC367C}"/>
                </a:ext>
              </a:extLst>
            </xdr:cNvPr>
            <xdr:cNvGrpSpPr/>
          </xdr:nvGrpSpPr>
          <xdr:grpSpPr>
            <a:xfrm>
              <a:off x="11118136" y="790371"/>
              <a:ext cx="2346463" cy="919110"/>
              <a:chOff x="11083611" y="805223"/>
              <a:chExt cx="2358037" cy="929874"/>
            </a:xfrm>
          </xdr:grpSpPr>
          <xdr:grpSp>
            <xdr:nvGrpSpPr>
              <xdr:cNvPr id="32" name="Skupina 31">
                <a:extLst>
                  <a:ext uri="{FF2B5EF4-FFF2-40B4-BE49-F238E27FC236}">
                    <a16:creationId xmlns:a16="http://schemas.microsoft.com/office/drawing/2014/main" id="{5A8AEA05-612E-4304-9602-567F6ECDF07F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1083611" y="1215758"/>
                <a:ext cx="2358037" cy="519339"/>
                <a:chOff x="8778183" y="1238250"/>
                <a:chExt cx="2249079" cy="513200"/>
              </a:xfrm>
            </xdr:grpSpPr>
            <xdr:sp macro="" textlink="">
              <xdr:nvSpPr>
                <xdr:cNvPr id="34" name="Pravokotnik 33">
                  <a:extLst>
                    <a:ext uri="{FF2B5EF4-FFF2-40B4-BE49-F238E27FC236}">
                      <a16:creationId xmlns:a16="http://schemas.microsoft.com/office/drawing/2014/main" id="{D7C8AFC7-750B-44F5-AD7C-7D71FB5EB050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24907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>
                  <a:extLst>
                    <a:ext uri="{FF2B5EF4-FFF2-40B4-BE49-F238E27FC236}">
                      <a16:creationId xmlns:a16="http://schemas.microsoft.com/office/drawing/2014/main" id="{51D3986C-4E1B-44F2-B087-A4CBF7F4D42B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E$8">
              <xdr:nvSpPr>
                <xdr:cNvPr id="36" name="PoljeZBesedilom 35">
                  <a:extLst>
                    <a:ext uri="{FF2B5EF4-FFF2-40B4-BE49-F238E27FC236}">
                      <a16:creationId xmlns:a16="http://schemas.microsoft.com/office/drawing/2014/main" id="{B44DD296-B1B0-46A5-A284-E2B49896631C}"/>
                    </a:ext>
                  </a:extLst>
                </xdr:cNvPr>
                <xdr:cNvSpPr txBox="1"/>
              </xdr:nvSpPr>
              <xdr:spPr>
                <a:xfrm>
                  <a:off x="9576288" y="1238644"/>
                  <a:ext cx="1450974" cy="25607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10,90453 cent/kWh/dan</a:t>
                  </a:fld>
                  <a:endParaRPr lang="sl-SI" sz="1100"/>
                </a:p>
              </xdr:txBody>
            </xdr:sp>
            <xdr:sp macro="" textlink="$E$15">
              <xdr:nvSpPr>
                <xdr:cNvPr id="37" name="PoljeZBesedilom 36">
                  <a:extLst>
                    <a:ext uri="{FF2B5EF4-FFF2-40B4-BE49-F238E27FC236}">
                      <a16:creationId xmlns:a16="http://schemas.microsoft.com/office/drawing/2014/main" id="{8FB9AA34-9173-4B3E-8DC9-38A0264618D1}"/>
                    </a:ext>
                  </a:extLst>
                </xdr:cNvPr>
                <xdr:cNvSpPr txBox="1"/>
              </xdr:nvSpPr>
              <xdr:spPr>
                <a:xfrm>
                  <a:off x="9576287" y="1496388"/>
                  <a:ext cx="1450974" cy="25506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9,81407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>
                <a:extLst>
                  <a:ext uri="{FF2B5EF4-FFF2-40B4-BE49-F238E27FC236}">
                    <a16:creationId xmlns:a16="http://schemas.microsoft.com/office/drawing/2014/main" id="{3228D9FF-ED92-42FA-B1DF-126886D7BCB9}"/>
                  </a:ext>
                </a:extLst>
              </xdr:cNvPr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>
              <a:extLst>
                <a:ext uri="{FF2B5EF4-FFF2-40B4-BE49-F238E27FC236}">
                  <a16:creationId xmlns:a16="http://schemas.microsoft.com/office/drawing/2014/main" id="{182FD539-9602-4D34-B974-CB2C2B99E02E}"/>
                </a:ext>
              </a:extLst>
            </xdr:cNvPr>
            <xdr:cNvGrpSpPr/>
          </xdr:nvGrpSpPr>
          <xdr:grpSpPr>
            <a:xfrm>
              <a:off x="13707899" y="3112681"/>
              <a:ext cx="2256642" cy="919632"/>
              <a:chOff x="13638221" y="3174049"/>
              <a:chExt cx="2267759" cy="921525"/>
            </a:xfrm>
          </xdr:grpSpPr>
          <xdr:grpSp>
            <xdr:nvGrpSpPr>
              <xdr:cNvPr id="26" name="Skupina 25">
                <a:extLst>
                  <a:ext uri="{FF2B5EF4-FFF2-40B4-BE49-F238E27FC236}">
                    <a16:creationId xmlns:a16="http://schemas.microsoft.com/office/drawing/2014/main" id="{F27DFC29-CF22-4D04-8C7C-CFCAB8D6C435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3638221" y="3595297"/>
                <a:ext cx="2267759" cy="500277"/>
                <a:chOff x="8778183" y="1238250"/>
                <a:chExt cx="2162972" cy="501783"/>
              </a:xfrm>
            </xdr:grpSpPr>
            <xdr:sp macro="" textlink="">
              <xdr:nvSpPr>
                <xdr:cNvPr id="28" name="Pravokotnik 27">
                  <a:extLst>
                    <a:ext uri="{FF2B5EF4-FFF2-40B4-BE49-F238E27FC236}">
                      <a16:creationId xmlns:a16="http://schemas.microsoft.com/office/drawing/2014/main" id="{7BA2DBC4-66F1-42DC-9119-2B2C9F2C1DCF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162972" cy="500143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>
                  <a:extLst>
                    <a:ext uri="{FF2B5EF4-FFF2-40B4-BE49-F238E27FC236}">
                      <a16:creationId xmlns:a16="http://schemas.microsoft.com/office/drawing/2014/main" id="{E55C9EE6-90A9-46FB-919E-9317481C42AE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E$9">
              <xdr:nvSpPr>
                <xdr:cNvPr id="30" name="PoljeZBesedilom 29">
                  <a:extLst>
                    <a:ext uri="{FF2B5EF4-FFF2-40B4-BE49-F238E27FC236}">
                      <a16:creationId xmlns:a16="http://schemas.microsoft.com/office/drawing/2014/main" id="{A1462B94-3392-4967-B936-47E2C4700586}"/>
                    </a:ext>
                  </a:extLst>
                </xdr:cNvPr>
                <xdr:cNvSpPr txBox="1"/>
              </xdr:nvSpPr>
              <xdr:spPr>
                <a:xfrm>
                  <a:off x="9586637" y="1240583"/>
                  <a:ext cx="1354222" cy="250071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2,08493 cent/kWh/dan</a:t>
                  </a:fld>
                  <a:endParaRPr lang="sl-SI" sz="1100"/>
                </a:p>
              </xdr:txBody>
            </xdr:sp>
            <xdr:sp macro="" textlink="$E$16">
              <xdr:nvSpPr>
                <xdr:cNvPr id="31" name="PoljeZBesedilom 30">
                  <a:extLst>
                    <a:ext uri="{FF2B5EF4-FFF2-40B4-BE49-F238E27FC236}">
                      <a16:creationId xmlns:a16="http://schemas.microsoft.com/office/drawing/2014/main" id="{5B761599-9E9B-4DF3-B953-F2A29EC04FA3}"/>
                    </a:ext>
                  </a:extLst>
                </xdr:cNvPr>
                <xdr:cNvSpPr txBox="1"/>
              </xdr:nvSpPr>
              <xdr:spPr>
                <a:xfrm>
                  <a:off x="9586633" y="1489962"/>
                  <a:ext cx="1354222" cy="250071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2,31659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>
                <a:extLst>
                  <a:ext uri="{FF2B5EF4-FFF2-40B4-BE49-F238E27FC236}">
                    <a16:creationId xmlns:a16="http://schemas.microsoft.com/office/drawing/2014/main" id="{C7539352-DD89-462A-9964-CAAF5D5C94C5}"/>
                  </a:ext>
                </a:extLst>
              </xdr:cNvPr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>
              <a:extLst>
                <a:ext uri="{FF2B5EF4-FFF2-40B4-BE49-F238E27FC236}">
                  <a16:creationId xmlns:a16="http://schemas.microsoft.com/office/drawing/2014/main" id="{6EA727AC-D665-42EF-A822-97B3A6DCC6A3}"/>
                </a:ext>
              </a:extLst>
            </xdr:cNvPr>
            <xdr:cNvGrpSpPr/>
          </xdr:nvGrpSpPr>
          <xdr:grpSpPr>
            <a:xfrm>
              <a:off x="9510093" y="4167669"/>
              <a:ext cx="2287920" cy="900251"/>
              <a:chOff x="10053851" y="4093418"/>
              <a:chExt cx="2294051" cy="922894"/>
            </a:xfrm>
          </xdr:grpSpPr>
          <xdr:grpSp>
            <xdr:nvGrpSpPr>
              <xdr:cNvPr id="20" name="Skupina 19">
                <a:extLst>
                  <a:ext uri="{FF2B5EF4-FFF2-40B4-BE49-F238E27FC236}">
                    <a16:creationId xmlns:a16="http://schemas.microsoft.com/office/drawing/2014/main" id="{7090F1F3-87DB-4FB7-8ED6-06DA78CC3B45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0053851" y="4500653"/>
                <a:ext cx="2294051" cy="515659"/>
                <a:chOff x="8778183" y="1238250"/>
                <a:chExt cx="2192965" cy="515248"/>
              </a:xfrm>
            </xdr:grpSpPr>
            <xdr:sp macro="" textlink="">
              <xdr:nvSpPr>
                <xdr:cNvPr id="22" name="Pravokotnik 21">
                  <a:extLst>
                    <a:ext uri="{FF2B5EF4-FFF2-40B4-BE49-F238E27FC236}">
                      <a16:creationId xmlns:a16="http://schemas.microsoft.com/office/drawing/2014/main" id="{366A48B7-E996-4DAB-8AA6-437554AA25CC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192965" cy="514153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>
                  <a:extLst>
                    <a:ext uri="{FF2B5EF4-FFF2-40B4-BE49-F238E27FC236}">
                      <a16:creationId xmlns:a16="http://schemas.microsoft.com/office/drawing/2014/main" id="{B3F0896E-08BF-4E46-A3FE-3A2A279DDFE0}"/>
                    </a:ext>
                  </a:extLst>
                </xdr:cNvPr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E$11">
              <xdr:nvSpPr>
                <xdr:cNvPr id="24" name="PoljeZBesedilom 23">
                  <a:extLst>
                    <a:ext uri="{FF2B5EF4-FFF2-40B4-BE49-F238E27FC236}">
                      <a16:creationId xmlns:a16="http://schemas.microsoft.com/office/drawing/2014/main" id="{BE6ADC47-6319-4C28-B5C3-904A34692943}"/>
                    </a:ext>
                  </a:extLst>
                </xdr:cNvPr>
                <xdr:cNvSpPr txBox="1"/>
              </xdr:nvSpPr>
              <xdr:spPr>
                <a:xfrm>
                  <a:off x="9576287" y="1238645"/>
                  <a:ext cx="1394860" cy="26054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67,61838 cent/kWh/dan</a:t>
                  </a:fld>
                  <a:endParaRPr lang="sl-SI" sz="1100"/>
                </a:p>
              </xdr:txBody>
            </xdr:sp>
            <xdr:sp macro="" textlink="$E$18">
              <xdr:nvSpPr>
                <xdr:cNvPr id="25" name="PoljeZBesedilom 24">
                  <a:extLst>
                    <a:ext uri="{FF2B5EF4-FFF2-40B4-BE49-F238E27FC236}">
                      <a16:creationId xmlns:a16="http://schemas.microsoft.com/office/drawing/2014/main" id="{46334208-9481-4C7B-B08D-DF78E5B4C70A}"/>
                    </a:ext>
                  </a:extLst>
                </xdr:cNvPr>
                <xdr:cNvSpPr txBox="1"/>
              </xdr:nvSpPr>
              <xdr:spPr>
                <a:xfrm>
                  <a:off x="9576286" y="1494478"/>
                  <a:ext cx="1394860" cy="25902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49,36200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>
                <a:extLst>
                  <a:ext uri="{FF2B5EF4-FFF2-40B4-BE49-F238E27FC236}">
                    <a16:creationId xmlns:a16="http://schemas.microsoft.com/office/drawing/2014/main" id="{FFD2742F-FE62-4D1B-840E-35C24D12AEE7}"/>
                  </a:ext>
                </a:extLst>
              </xdr:cNvPr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>
              <a:extLst>
                <a:ext uri="{FF2B5EF4-FFF2-40B4-BE49-F238E27FC236}">
                  <a16:creationId xmlns:a16="http://schemas.microsoft.com/office/drawing/2014/main" id="{1B8E883B-1A0D-446C-A4A5-0AD2DA653B73}"/>
                </a:ext>
              </a:extLst>
            </xdr:cNvPr>
            <xdr:cNvGrpSpPr/>
          </xdr:nvGrpSpPr>
          <xdr:grpSpPr>
            <a:xfrm>
              <a:off x="6018103" y="4021218"/>
              <a:ext cx="2961883" cy="896670"/>
              <a:chOff x="6026397" y="4052005"/>
              <a:chExt cx="2959834" cy="919333"/>
            </a:xfrm>
          </xdr:grpSpPr>
          <xdr:grpSp>
            <xdr:nvGrpSpPr>
              <xdr:cNvPr id="14" name="Skupina 13">
                <a:extLst>
                  <a:ext uri="{FF2B5EF4-FFF2-40B4-BE49-F238E27FC236}">
                    <a16:creationId xmlns:a16="http://schemas.microsoft.com/office/drawing/2014/main" id="{181888A9-36DB-42AC-826C-C699D09276D1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6026397" y="4461563"/>
                <a:ext cx="2959834" cy="509775"/>
                <a:chOff x="8190160" y="1238250"/>
                <a:chExt cx="2822943" cy="515181"/>
              </a:xfrm>
            </xdr:grpSpPr>
            <xdr:sp macro="" textlink="">
              <xdr:nvSpPr>
                <xdr:cNvPr id="16" name="Pravokotnik 15">
                  <a:extLst>
                    <a:ext uri="{FF2B5EF4-FFF2-40B4-BE49-F238E27FC236}">
                      <a16:creationId xmlns:a16="http://schemas.microsoft.com/office/drawing/2014/main" id="{FDE97C0B-A9C2-48D6-B433-B41766C4FF23}"/>
                    </a:ext>
                  </a:extLst>
                </xdr:cNvPr>
                <xdr:cNvSpPr/>
              </xdr:nvSpPr>
              <xdr:spPr>
                <a:xfrm>
                  <a:off x="8190160" y="1238250"/>
                  <a:ext cx="2822943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>
                  <a:extLst>
                    <a:ext uri="{FF2B5EF4-FFF2-40B4-BE49-F238E27FC236}">
                      <a16:creationId xmlns:a16="http://schemas.microsoft.com/office/drawing/2014/main" id="{5DACA34E-92CE-4785-80B0-05F6E73E7530}"/>
                    </a:ext>
                  </a:extLst>
                </xdr:cNvPr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E$10">
              <xdr:nvSpPr>
                <xdr:cNvPr id="18" name="PoljeZBesedilom 17">
                  <a:extLst>
                    <a:ext uri="{FF2B5EF4-FFF2-40B4-BE49-F238E27FC236}">
                      <a16:creationId xmlns:a16="http://schemas.microsoft.com/office/drawing/2014/main" id="{330CE8F1-392A-41FB-93B2-346AAB33C333}"/>
                    </a:ext>
                  </a:extLst>
                </xdr:cNvPr>
                <xdr:cNvSpPr txBox="1"/>
              </xdr:nvSpPr>
              <xdr:spPr>
                <a:xfrm>
                  <a:off x="9576287" y="1239598"/>
                  <a:ext cx="1436814" cy="256135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189,86569 cent/kWh/dan</a:t>
                  </a:fld>
                  <a:endParaRPr lang="sl-SI" sz="1100"/>
                </a:p>
              </xdr:txBody>
            </xdr:sp>
            <xdr:sp macro="" textlink="$E$17">
              <xdr:nvSpPr>
                <xdr:cNvPr id="19" name="PoljeZBesedilom 18">
                  <a:extLst>
                    <a:ext uri="{FF2B5EF4-FFF2-40B4-BE49-F238E27FC236}">
                      <a16:creationId xmlns:a16="http://schemas.microsoft.com/office/drawing/2014/main" id="{8DADB100-499D-4465-9569-D85C0B74C850}"/>
                    </a:ext>
                  </a:extLst>
                </xdr:cNvPr>
                <xdr:cNvSpPr txBox="1"/>
              </xdr:nvSpPr>
              <xdr:spPr>
                <a:xfrm>
                  <a:off x="9576288" y="1489855"/>
                  <a:ext cx="1436814" cy="26357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210,96188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>
                <a:extLst>
                  <a:ext uri="{FF2B5EF4-FFF2-40B4-BE49-F238E27FC236}">
                    <a16:creationId xmlns:a16="http://schemas.microsoft.com/office/drawing/2014/main" id="{5E9FD166-6F5E-4661-B8DF-1A37C3909934}"/>
                  </a:ext>
                </a:extLst>
              </xdr:cNvPr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>
              <a:extLst>
                <a:ext uri="{FF2B5EF4-FFF2-40B4-BE49-F238E27FC236}">
                  <a16:creationId xmlns:a16="http://schemas.microsoft.com/office/drawing/2014/main" id="{AF65AD89-6492-4DAE-B7FC-C94F0A5B3668}"/>
                </a:ext>
              </a:extLst>
            </xdr:cNvPr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>
              <a:extLst>
                <a:ext uri="{FF2B5EF4-FFF2-40B4-BE49-F238E27FC236}">
                  <a16:creationId xmlns:a16="http://schemas.microsoft.com/office/drawing/2014/main" id="{80174922-1268-4164-91C6-066C960AE590}"/>
                </a:ext>
              </a:extLst>
            </xdr:cNvPr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>
            <a:extLst>
              <a:ext uri="{FF2B5EF4-FFF2-40B4-BE49-F238E27FC236}">
                <a16:creationId xmlns:a16="http://schemas.microsoft.com/office/drawing/2014/main" id="{0C1A4B9E-D3CE-417F-96EC-6955C11244D1}"/>
              </a:ext>
            </a:extLst>
          </xdr:cNvPr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>
            <a:extLst>
              <a:ext uri="{FF2B5EF4-FFF2-40B4-BE49-F238E27FC236}">
                <a16:creationId xmlns:a16="http://schemas.microsoft.com/office/drawing/2014/main" id="{B5CC78A9-0648-49F7-9900-93F6229D4B16}"/>
              </a:ext>
            </a:extLst>
          </xdr:cNvPr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>
              <a:extLst>
                <a:ext uri="{FF2B5EF4-FFF2-40B4-BE49-F238E27FC236}">
                  <a16:creationId xmlns:a16="http://schemas.microsoft.com/office/drawing/2014/main" id="{300927EC-F24B-4376-BA76-FE24018F5810}"/>
                </a:ext>
              </a:extLst>
            </xdr:cNvPr>
            <xdr:cNvGrpSpPr/>
          </xdr:nvGrpSpPr>
          <xdr:grpSpPr>
            <a:xfrm>
              <a:off x="5092891" y="7916606"/>
              <a:ext cx="0" cy="0"/>
              <a:chOff x="5092891" y="7916606"/>
              <a:chExt cx="0" cy="0"/>
            </a:xfrm>
          </xdr:grpSpPr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535642</xdr:colOff>
      <xdr:row>1</xdr:row>
      <xdr:rowOff>269101</xdr:rowOff>
    </xdr:from>
    <xdr:to>
      <xdr:col>15</xdr:col>
      <xdr:colOff>388420</xdr:colOff>
      <xdr:row>30</xdr:row>
      <xdr:rowOff>205768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6ECA65DC-010B-422A-8BAD-98D02B7F5B8D}"/>
            </a:ext>
          </a:extLst>
        </xdr:cNvPr>
        <xdr:cNvGrpSpPr>
          <a:grpSpLocks noChangeAspect="1"/>
        </xdr:cNvGrpSpPr>
      </xdr:nvGrpSpPr>
      <xdr:grpSpPr>
        <a:xfrm>
          <a:off x="7539318" y="425983"/>
          <a:ext cx="10453543" cy="5741314"/>
          <a:chOff x="6008888" y="655760"/>
          <a:chExt cx="10384373" cy="5754502"/>
        </a:xfrm>
      </xdr:grpSpPr>
      <xdr:grpSp>
        <xdr:nvGrpSpPr>
          <xdr:cNvPr id="3" name="Skupina 2">
            <a:extLst>
              <a:ext uri="{FF2B5EF4-FFF2-40B4-BE49-F238E27FC236}">
                <a16:creationId xmlns:a16="http://schemas.microsoft.com/office/drawing/2014/main" id="{F944DA44-AD5A-4DB4-8E6D-AC31E480B3F2}"/>
              </a:ext>
            </a:extLst>
          </xdr:cNvPr>
          <xdr:cNvGrpSpPr/>
        </xdr:nvGrpSpPr>
        <xdr:grpSpPr>
          <a:xfrm>
            <a:off x="6008888" y="655760"/>
            <a:ext cx="10384373" cy="5754502"/>
            <a:chOff x="6018106" y="657225"/>
            <a:chExt cx="10364895" cy="5741314"/>
          </a:xfrm>
        </xdr:grpSpPr>
        <xdr:grpSp>
          <xdr:nvGrpSpPr>
            <xdr:cNvPr id="6" name="Skupina 5">
              <a:extLst>
                <a:ext uri="{FF2B5EF4-FFF2-40B4-BE49-F238E27FC236}">
                  <a16:creationId xmlns:a16="http://schemas.microsoft.com/office/drawing/2014/main" id="{AAAA64FD-D1AF-4D45-9CF0-6E638A7BE92A}"/>
                </a:ext>
              </a:extLst>
            </xdr:cNvPr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>
                <a:extLst>
                  <a:ext uri="{FF2B5EF4-FFF2-40B4-BE49-F238E27FC236}">
                    <a16:creationId xmlns:a16="http://schemas.microsoft.com/office/drawing/2014/main" id="{451056CA-BCB2-4B12-8B26-3228FAEB8A0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>
                <a:extLst>
                  <a:ext uri="{FF2B5EF4-FFF2-40B4-BE49-F238E27FC236}">
                    <a16:creationId xmlns:a16="http://schemas.microsoft.com/office/drawing/2014/main" id="{9D493A7A-3992-46AC-BDB3-49142897C53F}"/>
                  </a:ext>
                </a:extLst>
              </xdr:cNvPr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>
                <a:extLst>
                  <a:ext uri="{FF2B5EF4-FFF2-40B4-BE49-F238E27FC236}">
                    <a16:creationId xmlns:a16="http://schemas.microsoft.com/office/drawing/2014/main" id="{6C14C865-9397-43FA-83A7-6310ACF743F6}"/>
                  </a:ext>
                </a:extLst>
              </xdr:cNvPr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>
                <a:extLst>
                  <a:ext uri="{FF2B5EF4-FFF2-40B4-BE49-F238E27FC236}">
                    <a16:creationId xmlns:a16="http://schemas.microsoft.com/office/drawing/2014/main" id="{1A8CD7B1-5492-4462-B104-42A5E86EF449}"/>
                  </a:ext>
                </a:extLst>
              </xdr:cNvPr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>
                <a:extLst>
                  <a:ext uri="{FF2B5EF4-FFF2-40B4-BE49-F238E27FC236}">
                    <a16:creationId xmlns:a16="http://schemas.microsoft.com/office/drawing/2014/main" id="{A588E31C-5513-4D3C-9B94-D01CB433D3F7}"/>
                  </a:ext>
                </a:extLst>
              </xdr:cNvPr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>
                <a:extLst>
                  <a:ext uri="{FF2B5EF4-FFF2-40B4-BE49-F238E27FC236}">
                    <a16:creationId xmlns:a16="http://schemas.microsoft.com/office/drawing/2014/main" id="{B02ED7EE-8747-4E6E-BA14-7D2BDD1215EB}"/>
                  </a:ext>
                </a:extLst>
              </xdr:cNvPr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>
                <a:extLst>
                  <a:ext uri="{FF2B5EF4-FFF2-40B4-BE49-F238E27FC236}">
                    <a16:creationId xmlns:a16="http://schemas.microsoft.com/office/drawing/2014/main" id="{55536F75-C992-4246-AE8A-CB06DD677CD6}"/>
                  </a:ext>
                </a:extLst>
              </xdr:cNvPr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>
              <a:extLst>
                <a:ext uri="{FF2B5EF4-FFF2-40B4-BE49-F238E27FC236}">
                  <a16:creationId xmlns:a16="http://schemas.microsoft.com/office/drawing/2014/main" id="{FF5EEF8B-E0F2-4970-9579-1BDA65D20A6A}"/>
                </a:ext>
              </a:extLst>
            </xdr:cNvPr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>
                <a:extLst>
                  <a:ext uri="{FF2B5EF4-FFF2-40B4-BE49-F238E27FC236}">
                    <a16:creationId xmlns:a16="http://schemas.microsoft.com/office/drawing/2014/main" id="{16A60E34-A1AD-4F70-92FE-E936837292CD}"/>
                  </a:ext>
                </a:extLst>
              </xdr:cNvPr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H$10">
            <xdr:nvSpPr>
              <xdr:cNvPr id="39" name="PoljeZBesedilom 38">
                <a:extLst>
                  <a:ext uri="{FF2B5EF4-FFF2-40B4-BE49-F238E27FC236}">
                    <a16:creationId xmlns:a16="http://schemas.microsoft.com/office/drawing/2014/main" id="{12C66249-B7AC-4E04-83B4-90641ADD79E4}"/>
                  </a:ext>
                </a:extLst>
              </xdr:cNvPr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72,50%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>
              <a:extLst>
                <a:ext uri="{FF2B5EF4-FFF2-40B4-BE49-F238E27FC236}">
                  <a16:creationId xmlns:a16="http://schemas.microsoft.com/office/drawing/2014/main" id="{D08A9136-EC93-4872-BD30-87B0F629DFD2}"/>
                </a:ext>
              </a:extLst>
            </xdr:cNvPr>
            <xdr:cNvGrpSpPr/>
          </xdr:nvGrpSpPr>
          <xdr:grpSpPr>
            <a:xfrm>
              <a:off x="11118136" y="790371"/>
              <a:ext cx="2335356" cy="910561"/>
              <a:chOff x="11083610" y="805223"/>
              <a:chExt cx="2346875" cy="921225"/>
            </a:xfrm>
          </xdr:grpSpPr>
          <xdr:grpSp>
            <xdr:nvGrpSpPr>
              <xdr:cNvPr id="32" name="Skupina 31">
                <a:extLst>
                  <a:ext uri="{FF2B5EF4-FFF2-40B4-BE49-F238E27FC236}">
                    <a16:creationId xmlns:a16="http://schemas.microsoft.com/office/drawing/2014/main" id="{E267EECA-AC44-4B73-9D00-AAAD5278C7C5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1083610" y="1215757"/>
                <a:ext cx="2346875" cy="510691"/>
                <a:chOff x="8778183" y="1238250"/>
                <a:chExt cx="2238433" cy="504654"/>
              </a:xfrm>
            </xdr:grpSpPr>
            <xdr:sp macro="" textlink="">
              <xdr:nvSpPr>
                <xdr:cNvPr id="34" name="Pravokotnik 33">
                  <a:extLst>
                    <a:ext uri="{FF2B5EF4-FFF2-40B4-BE49-F238E27FC236}">
                      <a16:creationId xmlns:a16="http://schemas.microsoft.com/office/drawing/2014/main" id="{E308FCDE-2EBD-49B4-AA55-B04F37A8B92B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227780" cy="500350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>
                  <a:extLst>
                    <a:ext uri="{FF2B5EF4-FFF2-40B4-BE49-F238E27FC236}">
                      <a16:creationId xmlns:a16="http://schemas.microsoft.com/office/drawing/2014/main" id="{A44AF77D-37BE-4047-8923-337C6761F160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E$8">
              <xdr:nvSpPr>
                <xdr:cNvPr id="36" name="PoljeZBesedilom 35">
                  <a:extLst>
                    <a:ext uri="{FF2B5EF4-FFF2-40B4-BE49-F238E27FC236}">
                      <a16:creationId xmlns:a16="http://schemas.microsoft.com/office/drawing/2014/main" id="{472988FC-CF22-4D40-B003-5AD53DF66A7F}"/>
                    </a:ext>
                  </a:extLst>
                </xdr:cNvPr>
                <xdr:cNvSpPr txBox="1"/>
              </xdr:nvSpPr>
              <xdr:spPr>
                <a:xfrm>
                  <a:off x="9576287" y="1242103"/>
                  <a:ext cx="1440327" cy="250175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11,82772 cent/kWh/dan</a:t>
                  </a:fld>
                  <a:endParaRPr lang="sl-SI" sz="1100"/>
                </a:p>
              </xdr:txBody>
            </xdr:sp>
            <xdr:sp macro="" textlink="$E$15">
              <xdr:nvSpPr>
                <xdr:cNvPr id="37" name="PoljeZBesedilom 36">
                  <a:extLst>
                    <a:ext uri="{FF2B5EF4-FFF2-40B4-BE49-F238E27FC236}">
                      <a16:creationId xmlns:a16="http://schemas.microsoft.com/office/drawing/2014/main" id="{9C498798-2BFA-428D-B732-F95D7D0C8FAF}"/>
                    </a:ext>
                  </a:extLst>
                </xdr:cNvPr>
                <xdr:cNvSpPr txBox="1"/>
              </xdr:nvSpPr>
              <xdr:spPr>
                <a:xfrm>
                  <a:off x="9576288" y="1492729"/>
                  <a:ext cx="1440328" cy="250175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10,64494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>
                <a:extLst>
                  <a:ext uri="{FF2B5EF4-FFF2-40B4-BE49-F238E27FC236}">
                    <a16:creationId xmlns:a16="http://schemas.microsoft.com/office/drawing/2014/main" id="{0637CB1F-0FB4-4E6A-A2DF-8550B3827362}"/>
                  </a:ext>
                </a:extLst>
              </xdr:cNvPr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>
              <a:extLst>
                <a:ext uri="{FF2B5EF4-FFF2-40B4-BE49-F238E27FC236}">
                  <a16:creationId xmlns:a16="http://schemas.microsoft.com/office/drawing/2014/main" id="{540E6657-A3C5-4E69-8B5C-282F5CBD6FCE}"/>
                </a:ext>
              </a:extLst>
            </xdr:cNvPr>
            <xdr:cNvGrpSpPr/>
          </xdr:nvGrpSpPr>
          <xdr:grpSpPr>
            <a:xfrm>
              <a:off x="13707896" y="3112677"/>
              <a:ext cx="2335369" cy="922130"/>
              <a:chOff x="13638219" y="3174049"/>
              <a:chExt cx="2346874" cy="924029"/>
            </a:xfrm>
          </xdr:grpSpPr>
          <xdr:grpSp>
            <xdr:nvGrpSpPr>
              <xdr:cNvPr id="26" name="Skupina 25">
                <a:extLst>
                  <a:ext uri="{FF2B5EF4-FFF2-40B4-BE49-F238E27FC236}">
                    <a16:creationId xmlns:a16="http://schemas.microsoft.com/office/drawing/2014/main" id="{7C2348F2-A256-45B8-AC2C-C3FEFBF2EEC7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3638219" y="3595298"/>
                <a:ext cx="2346874" cy="502780"/>
                <a:chOff x="8778183" y="1238250"/>
                <a:chExt cx="2238432" cy="504293"/>
              </a:xfrm>
            </xdr:grpSpPr>
            <xdr:sp macro="" textlink="">
              <xdr:nvSpPr>
                <xdr:cNvPr id="28" name="Pravokotnik 27">
                  <a:extLst>
                    <a:ext uri="{FF2B5EF4-FFF2-40B4-BE49-F238E27FC236}">
                      <a16:creationId xmlns:a16="http://schemas.microsoft.com/office/drawing/2014/main" id="{3EBD5632-A698-4143-B81C-B22C18284849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237524" cy="503014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>
                  <a:extLst>
                    <a:ext uri="{FF2B5EF4-FFF2-40B4-BE49-F238E27FC236}">
                      <a16:creationId xmlns:a16="http://schemas.microsoft.com/office/drawing/2014/main" id="{92437499-D3C9-4EC3-98B1-59E158F463E2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E$9">
              <xdr:nvSpPr>
                <xdr:cNvPr id="30" name="PoljeZBesedilom 29">
                  <a:extLst>
                    <a:ext uri="{FF2B5EF4-FFF2-40B4-BE49-F238E27FC236}">
                      <a16:creationId xmlns:a16="http://schemas.microsoft.com/office/drawing/2014/main" id="{C71BB159-E52A-4D48-A5A4-8E618699F1A9}"/>
                    </a:ext>
                  </a:extLst>
                </xdr:cNvPr>
                <xdr:cNvSpPr txBox="1"/>
              </xdr:nvSpPr>
              <xdr:spPr>
                <a:xfrm>
                  <a:off x="9576288" y="1242309"/>
                  <a:ext cx="1440327" cy="251928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2,26145 cent/kWh/dan</a:t>
                  </a:fld>
                  <a:endParaRPr lang="sl-SI" sz="1100"/>
                </a:p>
              </xdr:txBody>
            </xdr:sp>
            <xdr:sp macro="" textlink="$E$16">
              <xdr:nvSpPr>
                <xdr:cNvPr id="31" name="PoljeZBesedilom 30">
                  <a:extLst>
                    <a:ext uri="{FF2B5EF4-FFF2-40B4-BE49-F238E27FC236}">
                      <a16:creationId xmlns:a16="http://schemas.microsoft.com/office/drawing/2014/main" id="{E6C9641A-98BF-403B-9908-E3B254745D89}"/>
                    </a:ext>
                  </a:extLst>
                </xdr:cNvPr>
                <xdr:cNvSpPr txBox="1"/>
              </xdr:nvSpPr>
              <xdr:spPr>
                <a:xfrm>
                  <a:off x="9576288" y="1492429"/>
                  <a:ext cx="1440327" cy="25011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2,51272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>
                <a:extLst>
                  <a:ext uri="{FF2B5EF4-FFF2-40B4-BE49-F238E27FC236}">
                    <a16:creationId xmlns:a16="http://schemas.microsoft.com/office/drawing/2014/main" id="{EB632552-E55A-46B4-8DA9-3887C3E1CE0A}"/>
                  </a:ext>
                </a:extLst>
              </xdr:cNvPr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>
              <a:extLst>
                <a:ext uri="{FF2B5EF4-FFF2-40B4-BE49-F238E27FC236}">
                  <a16:creationId xmlns:a16="http://schemas.microsoft.com/office/drawing/2014/main" id="{14FC82C0-E926-43C4-A5B7-183DD3A35358}"/>
                </a:ext>
              </a:extLst>
            </xdr:cNvPr>
            <xdr:cNvGrpSpPr/>
          </xdr:nvGrpSpPr>
          <xdr:grpSpPr>
            <a:xfrm>
              <a:off x="9510092" y="4167669"/>
              <a:ext cx="2335356" cy="897945"/>
              <a:chOff x="10053849" y="4093418"/>
              <a:chExt cx="2341614" cy="920530"/>
            </a:xfrm>
          </xdr:grpSpPr>
          <xdr:grpSp>
            <xdr:nvGrpSpPr>
              <xdr:cNvPr id="20" name="Skupina 19">
                <a:extLst>
                  <a:ext uri="{FF2B5EF4-FFF2-40B4-BE49-F238E27FC236}">
                    <a16:creationId xmlns:a16="http://schemas.microsoft.com/office/drawing/2014/main" id="{F27D1449-7AAC-4689-B402-9BAE4D20CCC2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0053849" y="4499774"/>
                <a:ext cx="2341614" cy="514174"/>
                <a:chOff x="8778183" y="1237371"/>
                <a:chExt cx="2238433" cy="513764"/>
              </a:xfrm>
            </xdr:grpSpPr>
            <xdr:sp macro="" textlink="">
              <xdr:nvSpPr>
                <xdr:cNvPr id="22" name="Pravokotnik 21">
                  <a:extLst>
                    <a:ext uri="{FF2B5EF4-FFF2-40B4-BE49-F238E27FC236}">
                      <a16:creationId xmlns:a16="http://schemas.microsoft.com/office/drawing/2014/main" id="{E2D727CB-9952-498B-A0CB-BC4B8923FFE0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235526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>
                  <a:extLst>
                    <a:ext uri="{FF2B5EF4-FFF2-40B4-BE49-F238E27FC236}">
                      <a16:creationId xmlns:a16="http://schemas.microsoft.com/office/drawing/2014/main" id="{00340B3F-3B54-4D95-80D3-1C273922B829}"/>
                    </a:ext>
                  </a:extLst>
                </xdr:cNvPr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E$11">
              <xdr:nvSpPr>
                <xdr:cNvPr id="24" name="PoljeZBesedilom 23">
                  <a:extLst>
                    <a:ext uri="{FF2B5EF4-FFF2-40B4-BE49-F238E27FC236}">
                      <a16:creationId xmlns:a16="http://schemas.microsoft.com/office/drawing/2014/main" id="{4AE3A44B-3E34-4DA9-A39D-AFE04AF42423}"/>
                    </a:ext>
                  </a:extLst>
                </xdr:cNvPr>
                <xdr:cNvSpPr txBox="1"/>
              </xdr:nvSpPr>
              <xdr:spPr>
                <a:xfrm>
                  <a:off x="9576287" y="1237371"/>
                  <a:ext cx="1440327" cy="25632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7,62811 cent/kWh/dan</a:t>
                  </a:fld>
                  <a:endParaRPr lang="sl-SI" sz="1100"/>
                </a:p>
              </xdr:txBody>
            </xdr:sp>
            <xdr:sp macro="" textlink="$E$18">
              <xdr:nvSpPr>
                <xdr:cNvPr id="25" name="PoljeZBesedilom 24">
                  <a:extLst>
                    <a:ext uri="{FF2B5EF4-FFF2-40B4-BE49-F238E27FC236}">
                      <a16:creationId xmlns:a16="http://schemas.microsoft.com/office/drawing/2014/main" id="{2CEE4958-BECB-432A-AE5F-EBDA2DFCC2C9}"/>
                    </a:ext>
                  </a:extLst>
                </xdr:cNvPr>
                <xdr:cNvSpPr txBox="1"/>
              </xdr:nvSpPr>
              <xdr:spPr>
                <a:xfrm>
                  <a:off x="9576288" y="1493819"/>
                  <a:ext cx="1440328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53,54100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>
                <a:extLst>
                  <a:ext uri="{FF2B5EF4-FFF2-40B4-BE49-F238E27FC236}">
                    <a16:creationId xmlns:a16="http://schemas.microsoft.com/office/drawing/2014/main" id="{FFD45805-D22B-4072-8542-0CF658912DBD}"/>
                  </a:ext>
                </a:extLst>
              </xdr:cNvPr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>
              <a:extLst>
                <a:ext uri="{FF2B5EF4-FFF2-40B4-BE49-F238E27FC236}">
                  <a16:creationId xmlns:a16="http://schemas.microsoft.com/office/drawing/2014/main" id="{E4F7C051-7495-4680-85BD-5E3440B10B23}"/>
                </a:ext>
              </a:extLst>
            </xdr:cNvPr>
            <xdr:cNvGrpSpPr/>
          </xdr:nvGrpSpPr>
          <xdr:grpSpPr>
            <a:xfrm>
              <a:off x="6018106" y="4021216"/>
              <a:ext cx="2968817" cy="895108"/>
              <a:chOff x="6026401" y="4052005"/>
              <a:chExt cx="2966763" cy="917732"/>
            </a:xfrm>
          </xdr:grpSpPr>
          <xdr:grpSp>
            <xdr:nvGrpSpPr>
              <xdr:cNvPr id="14" name="Skupina 13">
                <a:extLst>
                  <a:ext uri="{FF2B5EF4-FFF2-40B4-BE49-F238E27FC236}">
                    <a16:creationId xmlns:a16="http://schemas.microsoft.com/office/drawing/2014/main" id="{42FB6C0A-AD4C-4564-87A0-98115745AA3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6026401" y="4461563"/>
                <a:ext cx="2966763" cy="508174"/>
                <a:chOff x="8190160" y="1238250"/>
                <a:chExt cx="2829550" cy="513563"/>
              </a:xfrm>
            </xdr:grpSpPr>
            <xdr:sp macro="" textlink="">
              <xdr:nvSpPr>
                <xdr:cNvPr id="16" name="Pravokotnik 15">
                  <a:extLst>
                    <a:ext uri="{FF2B5EF4-FFF2-40B4-BE49-F238E27FC236}">
                      <a16:creationId xmlns:a16="http://schemas.microsoft.com/office/drawing/2014/main" id="{F6167E93-6187-4859-98A6-E979D30A2D3A}"/>
                    </a:ext>
                  </a:extLst>
                </xdr:cNvPr>
                <xdr:cNvSpPr/>
              </xdr:nvSpPr>
              <xdr:spPr>
                <a:xfrm>
                  <a:off x="8190160" y="1238250"/>
                  <a:ext cx="2829550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>
                  <a:extLst>
                    <a:ext uri="{FF2B5EF4-FFF2-40B4-BE49-F238E27FC236}">
                      <a16:creationId xmlns:a16="http://schemas.microsoft.com/office/drawing/2014/main" id="{A183E3E6-C556-4C47-B7E0-4E6135B246E8}"/>
                    </a:ext>
                  </a:extLst>
                </xdr:cNvPr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E$10">
              <xdr:nvSpPr>
                <xdr:cNvPr id="18" name="PoljeZBesedilom 17">
                  <a:extLst>
                    <a:ext uri="{FF2B5EF4-FFF2-40B4-BE49-F238E27FC236}">
                      <a16:creationId xmlns:a16="http://schemas.microsoft.com/office/drawing/2014/main" id="{D6348DF4-6508-4DC8-94BF-8B8DFF46E324}"/>
                    </a:ext>
                  </a:extLst>
                </xdr:cNvPr>
                <xdr:cNvSpPr txBox="1"/>
              </xdr:nvSpPr>
              <xdr:spPr>
                <a:xfrm>
                  <a:off x="9576289" y="1239156"/>
                  <a:ext cx="1440328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8,79517 cent/kWh/dan</a:t>
                  </a:fld>
                  <a:endParaRPr lang="sl-SI" sz="1100"/>
                </a:p>
              </xdr:txBody>
            </xdr:sp>
            <xdr:sp macro="" textlink="$E$17">
              <xdr:nvSpPr>
                <xdr:cNvPr id="19" name="PoljeZBesedilom 18">
                  <a:extLst>
                    <a:ext uri="{FF2B5EF4-FFF2-40B4-BE49-F238E27FC236}">
                      <a16:creationId xmlns:a16="http://schemas.microsoft.com/office/drawing/2014/main" id="{06E6905C-55D2-46BF-BB8C-1C9257D17662}"/>
                    </a:ext>
                  </a:extLst>
                </xdr:cNvPr>
                <xdr:cNvSpPr txBox="1"/>
              </xdr:nvSpPr>
              <xdr:spPr>
                <a:xfrm>
                  <a:off x="9576284" y="1493967"/>
                  <a:ext cx="144032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9,77241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>
                <a:extLst>
                  <a:ext uri="{FF2B5EF4-FFF2-40B4-BE49-F238E27FC236}">
                    <a16:creationId xmlns:a16="http://schemas.microsoft.com/office/drawing/2014/main" id="{5E075A43-7B03-4F34-A452-BE49153B78A9}"/>
                  </a:ext>
                </a:extLst>
              </xdr:cNvPr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>
              <a:extLst>
                <a:ext uri="{FF2B5EF4-FFF2-40B4-BE49-F238E27FC236}">
                  <a16:creationId xmlns:a16="http://schemas.microsoft.com/office/drawing/2014/main" id="{251E15A6-6D29-4179-B3C1-7E8747B56599}"/>
                </a:ext>
              </a:extLst>
            </xdr:cNvPr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>
              <a:extLst>
                <a:ext uri="{FF2B5EF4-FFF2-40B4-BE49-F238E27FC236}">
                  <a16:creationId xmlns:a16="http://schemas.microsoft.com/office/drawing/2014/main" id="{97B23572-D6F5-4587-A102-CC5C61FFE6C1}"/>
                </a:ext>
              </a:extLst>
            </xdr:cNvPr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>
            <a:extLst>
              <a:ext uri="{FF2B5EF4-FFF2-40B4-BE49-F238E27FC236}">
                <a16:creationId xmlns:a16="http://schemas.microsoft.com/office/drawing/2014/main" id="{E37CEB21-09EF-4E26-8884-F5C25C1C98B0}"/>
              </a:ext>
            </a:extLst>
          </xdr:cNvPr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>
            <a:extLst>
              <a:ext uri="{FF2B5EF4-FFF2-40B4-BE49-F238E27FC236}">
                <a16:creationId xmlns:a16="http://schemas.microsoft.com/office/drawing/2014/main" id="{724ED67F-3DEB-4B4E-ADB0-02916684F971}"/>
              </a:ext>
            </a:extLst>
          </xdr:cNvPr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>
              <a:extLst>
                <a:ext uri="{FF2B5EF4-FFF2-40B4-BE49-F238E27FC236}">
                  <a16:creationId xmlns:a16="http://schemas.microsoft.com/office/drawing/2014/main" id="{7A0000AE-686E-4B73-B14B-2239FE33D657}"/>
                </a:ext>
              </a:extLst>
            </xdr:cNvPr>
            <xdr:cNvGrpSpPr/>
          </xdr:nvGrpSpPr>
          <xdr:grpSpPr>
            <a:xfrm>
              <a:off x="5092891" y="7916606"/>
              <a:ext cx="0" cy="0"/>
              <a:chOff x="5092891" y="7916606"/>
              <a:chExt cx="0" cy="0"/>
            </a:xfrm>
          </xdr:grpSpPr>
        </xdr:grp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161927</xdr:colOff>
      <xdr:row>1</xdr:row>
      <xdr:rowOff>274544</xdr:rowOff>
    </xdr:from>
    <xdr:to>
      <xdr:col>15</xdr:col>
      <xdr:colOff>497109</xdr:colOff>
      <xdr:row>30</xdr:row>
      <xdr:rowOff>211211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1F102BD7-81EB-44B0-8305-69E5851D8656}"/>
            </a:ext>
          </a:extLst>
        </xdr:cNvPr>
        <xdr:cNvGrpSpPr>
          <a:grpSpLocks noChangeAspect="1"/>
        </xdr:cNvGrpSpPr>
      </xdr:nvGrpSpPr>
      <xdr:grpSpPr>
        <a:xfrm>
          <a:off x="7053545" y="431426"/>
          <a:ext cx="10935946" cy="5741314"/>
          <a:chOff x="6008889" y="655760"/>
          <a:chExt cx="10384372" cy="5754502"/>
        </a:xfrm>
      </xdr:grpSpPr>
      <xdr:grpSp>
        <xdr:nvGrpSpPr>
          <xdr:cNvPr id="3" name="Skupina 2">
            <a:extLst>
              <a:ext uri="{FF2B5EF4-FFF2-40B4-BE49-F238E27FC236}">
                <a16:creationId xmlns:a16="http://schemas.microsoft.com/office/drawing/2014/main" id="{6C26DDBB-122F-49D1-96AB-3BDE9C1025F2}"/>
              </a:ext>
            </a:extLst>
          </xdr:cNvPr>
          <xdr:cNvGrpSpPr/>
        </xdr:nvGrpSpPr>
        <xdr:grpSpPr>
          <a:xfrm>
            <a:off x="6008889" y="655760"/>
            <a:ext cx="10384372" cy="5754502"/>
            <a:chOff x="6018107" y="657225"/>
            <a:chExt cx="10364894" cy="5741314"/>
          </a:xfrm>
        </xdr:grpSpPr>
        <xdr:grpSp>
          <xdr:nvGrpSpPr>
            <xdr:cNvPr id="6" name="Skupina 5">
              <a:extLst>
                <a:ext uri="{FF2B5EF4-FFF2-40B4-BE49-F238E27FC236}">
                  <a16:creationId xmlns:a16="http://schemas.microsoft.com/office/drawing/2014/main" id="{6A9A6D81-87D9-473D-9489-36305988E0F6}"/>
                </a:ext>
              </a:extLst>
            </xdr:cNvPr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>
                <a:extLst>
                  <a:ext uri="{FF2B5EF4-FFF2-40B4-BE49-F238E27FC236}">
                    <a16:creationId xmlns:a16="http://schemas.microsoft.com/office/drawing/2014/main" id="{E9D1257B-9637-4EE1-A247-F42F950BD6B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>
                <a:extLst>
                  <a:ext uri="{FF2B5EF4-FFF2-40B4-BE49-F238E27FC236}">
                    <a16:creationId xmlns:a16="http://schemas.microsoft.com/office/drawing/2014/main" id="{19E55C4B-9C06-4FA7-84DB-B6945FEC82EF}"/>
                  </a:ext>
                </a:extLst>
              </xdr:cNvPr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>
                <a:extLst>
                  <a:ext uri="{FF2B5EF4-FFF2-40B4-BE49-F238E27FC236}">
                    <a16:creationId xmlns:a16="http://schemas.microsoft.com/office/drawing/2014/main" id="{773D3101-6013-4C77-B254-91B1CB016610}"/>
                  </a:ext>
                </a:extLst>
              </xdr:cNvPr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>
                <a:extLst>
                  <a:ext uri="{FF2B5EF4-FFF2-40B4-BE49-F238E27FC236}">
                    <a16:creationId xmlns:a16="http://schemas.microsoft.com/office/drawing/2014/main" id="{026CB2EB-4BF7-4CA4-8315-8BBBF48F4175}"/>
                  </a:ext>
                </a:extLst>
              </xdr:cNvPr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>
                <a:extLst>
                  <a:ext uri="{FF2B5EF4-FFF2-40B4-BE49-F238E27FC236}">
                    <a16:creationId xmlns:a16="http://schemas.microsoft.com/office/drawing/2014/main" id="{51593A60-6810-4C02-86D0-E05DCAAC142B}"/>
                  </a:ext>
                </a:extLst>
              </xdr:cNvPr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>
                <a:extLst>
                  <a:ext uri="{FF2B5EF4-FFF2-40B4-BE49-F238E27FC236}">
                    <a16:creationId xmlns:a16="http://schemas.microsoft.com/office/drawing/2014/main" id="{CF1A963E-C24D-451F-A339-667DB20792D0}"/>
                  </a:ext>
                </a:extLst>
              </xdr:cNvPr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>
                <a:extLst>
                  <a:ext uri="{FF2B5EF4-FFF2-40B4-BE49-F238E27FC236}">
                    <a16:creationId xmlns:a16="http://schemas.microsoft.com/office/drawing/2014/main" id="{B11DBCD5-BC61-4A9B-A87A-9A2B0FFA2B7D}"/>
                  </a:ext>
                </a:extLst>
              </xdr:cNvPr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>
              <a:extLst>
                <a:ext uri="{FF2B5EF4-FFF2-40B4-BE49-F238E27FC236}">
                  <a16:creationId xmlns:a16="http://schemas.microsoft.com/office/drawing/2014/main" id="{35FAA6D5-129E-49A7-928B-60957CFCF63B}"/>
                </a:ext>
              </a:extLst>
            </xdr:cNvPr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>
                <a:extLst>
                  <a:ext uri="{FF2B5EF4-FFF2-40B4-BE49-F238E27FC236}">
                    <a16:creationId xmlns:a16="http://schemas.microsoft.com/office/drawing/2014/main" id="{213B768A-355D-408C-AD57-34DA3BA8EB5C}"/>
                  </a:ext>
                </a:extLst>
              </xdr:cNvPr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H$10">
            <xdr:nvSpPr>
              <xdr:cNvPr id="39" name="PoljeZBesedilom 38">
                <a:extLst>
                  <a:ext uri="{FF2B5EF4-FFF2-40B4-BE49-F238E27FC236}">
                    <a16:creationId xmlns:a16="http://schemas.microsoft.com/office/drawing/2014/main" id="{CD1D2E72-AF8F-4145-B698-2A138830C55A}"/>
                  </a:ext>
                </a:extLst>
              </xdr:cNvPr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63,78%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>
              <a:extLst>
                <a:ext uri="{FF2B5EF4-FFF2-40B4-BE49-F238E27FC236}">
                  <a16:creationId xmlns:a16="http://schemas.microsoft.com/office/drawing/2014/main" id="{E47E00A0-FEAE-415F-BDFA-7E992C8894CA}"/>
                </a:ext>
              </a:extLst>
            </xdr:cNvPr>
            <xdr:cNvGrpSpPr/>
          </xdr:nvGrpSpPr>
          <xdr:grpSpPr>
            <a:xfrm>
              <a:off x="11118139" y="790371"/>
              <a:ext cx="2287219" cy="918794"/>
              <a:chOff x="11083610" y="805223"/>
              <a:chExt cx="2298500" cy="929554"/>
            </a:xfrm>
          </xdr:grpSpPr>
          <xdr:grpSp>
            <xdr:nvGrpSpPr>
              <xdr:cNvPr id="32" name="Skupina 31">
                <a:extLst>
                  <a:ext uri="{FF2B5EF4-FFF2-40B4-BE49-F238E27FC236}">
                    <a16:creationId xmlns:a16="http://schemas.microsoft.com/office/drawing/2014/main" id="{53019C0F-505F-4D04-A814-50EA37527379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1083610" y="1215757"/>
                <a:ext cx="2298500" cy="519020"/>
                <a:chOff x="8778182" y="1238250"/>
                <a:chExt cx="2192293" cy="512885"/>
              </a:xfrm>
            </xdr:grpSpPr>
            <xdr:sp macro="" textlink="">
              <xdr:nvSpPr>
                <xdr:cNvPr id="34" name="Pravokotnik 33">
                  <a:extLst>
                    <a:ext uri="{FF2B5EF4-FFF2-40B4-BE49-F238E27FC236}">
                      <a16:creationId xmlns:a16="http://schemas.microsoft.com/office/drawing/2014/main" id="{4D0DBA83-D318-4D67-BC3E-0A58FF370F1A}"/>
                    </a:ext>
                  </a:extLst>
                </xdr:cNvPr>
                <xdr:cNvSpPr/>
              </xdr:nvSpPr>
              <xdr:spPr>
                <a:xfrm>
                  <a:off x="8778182" y="1238250"/>
                  <a:ext cx="2182112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>
                  <a:extLst>
                    <a:ext uri="{FF2B5EF4-FFF2-40B4-BE49-F238E27FC236}">
                      <a16:creationId xmlns:a16="http://schemas.microsoft.com/office/drawing/2014/main" id="{77F86A48-3387-4D39-8FA1-9FA1D0FC3CDA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E$8">
              <xdr:nvSpPr>
                <xdr:cNvPr id="36" name="PoljeZBesedilom 35">
                  <a:extLst>
                    <a:ext uri="{FF2B5EF4-FFF2-40B4-BE49-F238E27FC236}">
                      <a16:creationId xmlns:a16="http://schemas.microsoft.com/office/drawing/2014/main" id="{DBED3FA2-51CF-4D2D-A185-7611E5828AE5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394187" cy="25063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B6C219B6-1612-4461-BFDE-16BA90AC7EB3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35,18200 cent/kWh/dan</a:t>
                  </a:fld>
                  <a:endParaRPr lang="sl-SI" sz="1100"/>
                </a:p>
              </xdr:txBody>
            </xdr:sp>
            <xdr:sp macro="" textlink="$E$15">
              <xdr:nvSpPr>
                <xdr:cNvPr id="37" name="PoljeZBesedilom 36">
                  <a:extLst>
                    <a:ext uri="{FF2B5EF4-FFF2-40B4-BE49-F238E27FC236}">
                      <a16:creationId xmlns:a16="http://schemas.microsoft.com/office/drawing/2014/main" id="{DF1456A1-3248-40E3-B0A4-364BA4EEC5E1}"/>
                    </a:ext>
                  </a:extLst>
                </xdr:cNvPr>
                <xdr:cNvSpPr txBox="1"/>
              </xdr:nvSpPr>
              <xdr:spPr>
                <a:xfrm>
                  <a:off x="9576284" y="1496389"/>
                  <a:ext cx="1394186" cy="249641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C46F36BA-D8CF-4B8D-9536-0EBE95573DDF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31,66400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>
                <a:extLst>
                  <a:ext uri="{FF2B5EF4-FFF2-40B4-BE49-F238E27FC236}">
                    <a16:creationId xmlns:a16="http://schemas.microsoft.com/office/drawing/2014/main" id="{B9B242B7-DB39-446E-8B24-515AA34796C7}"/>
                  </a:ext>
                </a:extLst>
              </xdr:cNvPr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>
              <a:extLst>
                <a:ext uri="{FF2B5EF4-FFF2-40B4-BE49-F238E27FC236}">
                  <a16:creationId xmlns:a16="http://schemas.microsoft.com/office/drawing/2014/main" id="{F4D2F594-D9D3-448C-BE01-2F9FFE876AB2}"/>
                </a:ext>
              </a:extLst>
            </xdr:cNvPr>
            <xdr:cNvGrpSpPr/>
          </xdr:nvGrpSpPr>
          <xdr:grpSpPr>
            <a:xfrm>
              <a:off x="13707896" y="3112680"/>
              <a:ext cx="2278298" cy="930679"/>
              <a:chOff x="13638219" y="3174049"/>
              <a:chExt cx="2289522" cy="932595"/>
            </a:xfrm>
          </xdr:grpSpPr>
          <xdr:grpSp>
            <xdr:nvGrpSpPr>
              <xdr:cNvPr id="26" name="Skupina 25">
                <a:extLst>
                  <a:ext uri="{FF2B5EF4-FFF2-40B4-BE49-F238E27FC236}">
                    <a16:creationId xmlns:a16="http://schemas.microsoft.com/office/drawing/2014/main" id="{CE1F9D2E-4BBF-48B7-B84C-CB6C2919DEA6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3638219" y="3595298"/>
                <a:ext cx="2289522" cy="511346"/>
                <a:chOff x="8778184" y="1238250"/>
                <a:chExt cx="2183730" cy="512885"/>
              </a:xfrm>
            </xdr:grpSpPr>
            <xdr:sp macro="" textlink="">
              <xdr:nvSpPr>
                <xdr:cNvPr id="28" name="Pravokotnik 27">
                  <a:extLst>
                    <a:ext uri="{FF2B5EF4-FFF2-40B4-BE49-F238E27FC236}">
                      <a16:creationId xmlns:a16="http://schemas.microsoft.com/office/drawing/2014/main" id="{56C3C927-E7E0-4BED-9EE8-2460F6C7A9D3}"/>
                    </a:ext>
                  </a:extLst>
                </xdr:cNvPr>
                <xdr:cNvSpPr/>
              </xdr:nvSpPr>
              <xdr:spPr>
                <a:xfrm>
                  <a:off x="8778184" y="1238250"/>
                  <a:ext cx="218372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>
                  <a:extLst>
                    <a:ext uri="{FF2B5EF4-FFF2-40B4-BE49-F238E27FC236}">
                      <a16:creationId xmlns:a16="http://schemas.microsoft.com/office/drawing/2014/main" id="{E33DDCAF-CB8F-4025-8EBA-B0A0C612CFC1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E$9">
              <xdr:nvSpPr>
                <xdr:cNvPr id="30" name="PoljeZBesedilom 29">
                  <a:extLst>
                    <a:ext uri="{FF2B5EF4-FFF2-40B4-BE49-F238E27FC236}">
                      <a16:creationId xmlns:a16="http://schemas.microsoft.com/office/drawing/2014/main" id="{3173AAC7-A362-44A4-A071-E6726F4539C7}"/>
                    </a:ext>
                  </a:extLst>
                </xdr:cNvPr>
                <xdr:cNvSpPr txBox="1"/>
              </xdr:nvSpPr>
              <xdr:spPr>
                <a:xfrm>
                  <a:off x="9576288" y="1238646"/>
                  <a:ext cx="1385626" cy="25711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D95D446B-1688-4695-A62B-6C3596E3056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27,54300 cent/kWh/dan</a:t>
                  </a:fld>
                  <a:endParaRPr lang="sl-SI" sz="1100"/>
                </a:p>
              </xdr:txBody>
            </xdr:sp>
            <xdr:sp macro="" textlink="$E$16">
              <xdr:nvSpPr>
                <xdr:cNvPr id="31" name="PoljeZBesedilom 30">
                  <a:extLst>
                    <a:ext uri="{FF2B5EF4-FFF2-40B4-BE49-F238E27FC236}">
                      <a16:creationId xmlns:a16="http://schemas.microsoft.com/office/drawing/2014/main" id="{0E18543C-9512-4E33-9A68-D155EA0B2AE5}"/>
                    </a:ext>
                  </a:extLst>
                </xdr:cNvPr>
                <xdr:cNvSpPr txBox="1"/>
              </xdr:nvSpPr>
              <xdr:spPr>
                <a:xfrm>
                  <a:off x="9576286" y="1496754"/>
                  <a:ext cx="1385625" cy="249011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471C9EF4-F700-45F3-8231-D944301D3B3A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18,52400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>
                <a:extLst>
                  <a:ext uri="{FF2B5EF4-FFF2-40B4-BE49-F238E27FC236}">
                    <a16:creationId xmlns:a16="http://schemas.microsoft.com/office/drawing/2014/main" id="{3EB53CA5-7DDA-409F-A949-7920FA081E50}"/>
                  </a:ext>
                </a:extLst>
              </xdr:cNvPr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>
              <a:extLst>
                <a:ext uri="{FF2B5EF4-FFF2-40B4-BE49-F238E27FC236}">
                  <a16:creationId xmlns:a16="http://schemas.microsoft.com/office/drawing/2014/main" id="{57DD22DC-CBB7-4436-B040-B84844723F9B}"/>
                </a:ext>
              </a:extLst>
            </xdr:cNvPr>
            <xdr:cNvGrpSpPr/>
          </xdr:nvGrpSpPr>
          <xdr:grpSpPr>
            <a:xfrm>
              <a:off x="9510090" y="4167669"/>
              <a:ext cx="2393430" cy="897944"/>
              <a:chOff x="10053849" y="4093418"/>
              <a:chExt cx="2399844" cy="920529"/>
            </a:xfrm>
          </xdr:grpSpPr>
          <xdr:grpSp>
            <xdr:nvGrpSpPr>
              <xdr:cNvPr id="20" name="Skupina 19">
                <a:extLst>
                  <a:ext uri="{FF2B5EF4-FFF2-40B4-BE49-F238E27FC236}">
                    <a16:creationId xmlns:a16="http://schemas.microsoft.com/office/drawing/2014/main" id="{991E61C8-E8B9-4111-AE51-E19FF2BA3FA8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0053849" y="4500653"/>
                <a:ext cx="2399844" cy="513294"/>
                <a:chOff x="8778183" y="1238250"/>
                <a:chExt cx="2294097" cy="512885"/>
              </a:xfrm>
            </xdr:grpSpPr>
            <xdr:sp macro="" textlink="">
              <xdr:nvSpPr>
                <xdr:cNvPr id="22" name="Pravokotnik 21">
                  <a:extLst>
                    <a:ext uri="{FF2B5EF4-FFF2-40B4-BE49-F238E27FC236}">
                      <a16:creationId xmlns:a16="http://schemas.microsoft.com/office/drawing/2014/main" id="{715030F3-C28B-4DDB-A865-70A8472D21A7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294092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>
                  <a:extLst>
                    <a:ext uri="{FF2B5EF4-FFF2-40B4-BE49-F238E27FC236}">
                      <a16:creationId xmlns:a16="http://schemas.microsoft.com/office/drawing/2014/main" id="{FD6E240F-3638-4E83-BFC8-913996268F37}"/>
                    </a:ext>
                  </a:extLst>
                </xdr:cNvPr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E$11">
              <xdr:nvSpPr>
                <xdr:cNvPr id="24" name="PoljeZBesedilom 23">
                  <a:extLst>
                    <a:ext uri="{FF2B5EF4-FFF2-40B4-BE49-F238E27FC236}">
                      <a16:creationId xmlns:a16="http://schemas.microsoft.com/office/drawing/2014/main" id="{6E012654-C77B-4D8D-947A-33508BD69192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495990" cy="25402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C6155224-76AB-4B0F-99C0-A5BEFFAA79C9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29,86200 cent/kWh/dan</a:t>
                  </a:fld>
                  <a:endParaRPr lang="sl-SI" sz="1100"/>
                </a:p>
              </xdr:txBody>
            </xdr:sp>
            <xdr:sp macro="" textlink="$E$18">
              <xdr:nvSpPr>
                <xdr:cNvPr id="25" name="PoljeZBesedilom 24">
                  <a:extLst>
                    <a:ext uri="{FF2B5EF4-FFF2-40B4-BE49-F238E27FC236}">
                      <a16:creationId xmlns:a16="http://schemas.microsoft.com/office/drawing/2014/main" id="{40BBC9E3-6E4A-4082-8A59-518553452257}"/>
                    </a:ext>
                  </a:extLst>
                </xdr:cNvPr>
                <xdr:cNvSpPr txBox="1"/>
              </xdr:nvSpPr>
              <xdr:spPr>
                <a:xfrm>
                  <a:off x="9576289" y="1494479"/>
                  <a:ext cx="1495991" cy="25254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B0D63488-87F2-4B51-B738-BDF6624712CB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30,21900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>
                <a:extLst>
                  <a:ext uri="{FF2B5EF4-FFF2-40B4-BE49-F238E27FC236}">
                    <a16:creationId xmlns:a16="http://schemas.microsoft.com/office/drawing/2014/main" id="{CCCCC1A3-7A18-4DE0-9E48-8F49A5B3FA79}"/>
                  </a:ext>
                </a:extLst>
              </xdr:cNvPr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>
              <a:extLst>
                <a:ext uri="{FF2B5EF4-FFF2-40B4-BE49-F238E27FC236}">
                  <a16:creationId xmlns:a16="http://schemas.microsoft.com/office/drawing/2014/main" id="{651928F8-5084-4F4B-AD1F-0F0C1D446719}"/>
                </a:ext>
              </a:extLst>
            </xdr:cNvPr>
            <xdr:cNvGrpSpPr/>
          </xdr:nvGrpSpPr>
          <xdr:grpSpPr>
            <a:xfrm>
              <a:off x="6018107" y="4021218"/>
              <a:ext cx="2939006" cy="894453"/>
              <a:chOff x="6026393" y="4052005"/>
              <a:chExt cx="2936970" cy="917060"/>
            </a:xfrm>
          </xdr:grpSpPr>
          <xdr:grpSp>
            <xdr:nvGrpSpPr>
              <xdr:cNvPr id="14" name="Skupina 13">
                <a:extLst>
                  <a:ext uri="{FF2B5EF4-FFF2-40B4-BE49-F238E27FC236}">
                    <a16:creationId xmlns:a16="http://schemas.microsoft.com/office/drawing/2014/main" id="{542101DE-CFBC-4DDB-A622-9F9184BEDA41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6026393" y="4458389"/>
                <a:ext cx="2936970" cy="510676"/>
                <a:chOff x="8190160" y="1235043"/>
                <a:chExt cx="2801137" cy="516092"/>
              </a:xfrm>
            </xdr:grpSpPr>
            <xdr:sp macro="" textlink="">
              <xdr:nvSpPr>
                <xdr:cNvPr id="16" name="Pravokotnik 15">
                  <a:extLst>
                    <a:ext uri="{FF2B5EF4-FFF2-40B4-BE49-F238E27FC236}">
                      <a16:creationId xmlns:a16="http://schemas.microsoft.com/office/drawing/2014/main" id="{5D5EAC2C-EB99-45FF-91B2-7006E3E0B5BC}"/>
                    </a:ext>
                  </a:extLst>
                </xdr:cNvPr>
                <xdr:cNvSpPr/>
              </xdr:nvSpPr>
              <xdr:spPr>
                <a:xfrm>
                  <a:off x="8190160" y="1238250"/>
                  <a:ext cx="2799387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>
                  <a:extLst>
                    <a:ext uri="{FF2B5EF4-FFF2-40B4-BE49-F238E27FC236}">
                      <a16:creationId xmlns:a16="http://schemas.microsoft.com/office/drawing/2014/main" id="{C9A29DAE-50A6-4503-B260-DFA855FEE5D3}"/>
                    </a:ext>
                  </a:extLst>
                </xdr:cNvPr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E$10">
              <xdr:nvSpPr>
                <xdr:cNvPr id="18" name="PoljeZBesedilom 17">
                  <a:extLst>
                    <a:ext uri="{FF2B5EF4-FFF2-40B4-BE49-F238E27FC236}">
                      <a16:creationId xmlns:a16="http://schemas.microsoft.com/office/drawing/2014/main" id="{58F9132E-8E7C-4EBC-A468-225FD82023C4}"/>
                    </a:ext>
                  </a:extLst>
                </xdr:cNvPr>
                <xdr:cNvSpPr txBox="1"/>
              </xdr:nvSpPr>
              <xdr:spPr>
                <a:xfrm>
                  <a:off x="9495306" y="1235043"/>
                  <a:ext cx="1495991" cy="255453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765E30D-4749-4D53-AF2D-77E850DDF6D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26,86100 cent/kWh/dan</a:t>
                  </a:fld>
                  <a:endParaRPr lang="sl-SI" sz="1100"/>
                </a:p>
              </xdr:txBody>
            </xdr:sp>
            <xdr:sp macro="" textlink="$E$17">
              <xdr:nvSpPr>
                <xdr:cNvPr id="19" name="PoljeZBesedilom 18">
                  <a:extLst>
                    <a:ext uri="{FF2B5EF4-FFF2-40B4-BE49-F238E27FC236}">
                      <a16:creationId xmlns:a16="http://schemas.microsoft.com/office/drawing/2014/main" id="{B8315878-46BD-4584-B380-9A53B061AF55}"/>
                    </a:ext>
                  </a:extLst>
                </xdr:cNvPr>
                <xdr:cNvSpPr txBox="1"/>
              </xdr:nvSpPr>
              <xdr:spPr>
                <a:xfrm>
                  <a:off x="9495304" y="1489856"/>
                  <a:ext cx="1495991" cy="255453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24F99B84-58EF-4694-8714-58E68A6D1A90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24,17490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>
                <a:extLst>
                  <a:ext uri="{FF2B5EF4-FFF2-40B4-BE49-F238E27FC236}">
                    <a16:creationId xmlns:a16="http://schemas.microsoft.com/office/drawing/2014/main" id="{79C359C7-EFDF-4C8C-AE56-5A6C70B70D0B}"/>
                  </a:ext>
                </a:extLst>
              </xdr:cNvPr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>
              <a:extLst>
                <a:ext uri="{FF2B5EF4-FFF2-40B4-BE49-F238E27FC236}">
                  <a16:creationId xmlns:a16="http://schemas.microsoft.com/office/drawing/2014/main" id="{335F0600-4028-4F5E-B2F5-B26877D541E0}"/>
                </a:ext>
              </a:extLst>
            </xdr:cNvPr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>
              <a:extLst>
                <a:ext uri="{FF2B5EF4-FFF2-40B4-BE49-F238E27FC236}">
                  <a16:creationId xmlns:a16="http://schemas.microsoft.com/office/drawing/2014/main" id="{3A104CD1-4886-43D0-B4BB-D8FDA5E7E37E}"/>
                </a:ext>
              </a:extLst>
            </xdr:cNvPr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>
            <a:extLst>
              <a:ext uri="{FF2B5EF4-FFF2-40B4-BE49-F238E27FC236}">
                <a16:creationId xmlns:a16="http://schemas.microsoft.com/office/drawing/2014/main" id="{F17EF049-8116-4390-AC7E-0328E6C5E8A6}"/>
              </a:ext>
            </a:extLst>
          </xdr:cNvPr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>
            <a:extLst>
              <a:ext uri="{FF2B5EF4-FFF2-40B4-BE49-F238E27FC236}">
                <a16:creationId xmlns:a16="http://schemas.microsoft.com/office/drawing/2014/main" id="{DD96E49C-FBCA-4CB7-B477-A07178A3D18A}"/>
              </a:ext>
            </a:extLst>
          </xdr:cNvPr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>
              <a:extLst>
                <a:ext uri="{FF2B5EF4-FFF2-40B4-BE49-F238E27FC236}">
                  <a16:creationId xmlns:a16="http://schemas.microsoft.com/office/drawing/2014/main" id="{F48B2520-7F6F-4850-A169-3CA328824676}"/>
                </a:ext>
              </a:extLst>
            </xdr:cNvPr>
            <xdr:cNvGrpSpPr/>
          </xdr:nvGrpSpPr>
          <xdr:grpSpPr>
            <a:xfrm>
              <a:off x="5092891" y="7916606"/>
              <a:ext cx="0" cy="0"/>
              <a:chOff x="5092891" y="7916606"/>
              <a:chExt cx="0" cy="0"/>
            </a:xfrm>
          </xdr:grpSpPr>
        </xdr:grp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161923</xdr:colOff>
      <xdr:row>1</xdr:row>
      <xdr:rowOff>274544</xdr:rowOff>
    </xdr:from>
    <xdr:to>
      <xdr:col>15</xdr:col>
      <xdr:colOff>497109</xdr:colOff>
      <xdr:row>30</xdr:row>
      <xdr:rowOff>211211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441793DE-2765-44ED-8A4E-0F917E69C7CD}"/>
            </a:ext>
          </a:extLst>
        </xdr:cNvPr>
        <xdr:cNvGrpSpPr>
          <a:grpSpLocks noChangeAspect="1"/>
        </xdr:cNvGrpSpPr>
      </xdr:nvGrpSpPr>
      <xdr:grpSpPr>
        <a:xfrm>
          <a:off x="7053541" y="431426"/>
          <a:ext cx="10935950" cy="5741314"/>
          <a:chOff x="6008885" y="655760"/>
          <a:chExt cx="10384376" cy="5754502"/>
        </a:xfrm>
      </xdr:grpSpPr>
      <xdr:grpSp>
        <xdr:nvGrpSpPr>
          <xdr:cNvPr id="3" name="Skupina 2">
            <a:extLst>
              <a:ext uri="{FF2B5EF4-FFF2-40B4-BE49-F238E27FC236}">
                <a16:creationId xmlns:a16="http://schemas.microsoft.com/office/drawing/2014/main" id="{23D158D7-82A1-4D6E-85D7-6CAD28D9C731}"/>
              </a:ext>
            </a:extLst>
          </xdr:cNvPr>
          <xdr:cNvGrpSpPr/>
        </xdr:nvGrpSpPr>
        <xdr:grpSpPr>
          <a:xfrm>
            <a:off x="6008885" y="655760"/>
            <a:ext cx="10384376" cy="5754502"/>
            <a:chOff x="6018103" y="657225"/>
            <a:chExt cx="10364898" cy="5741314"/>
          </a:xfrm>
        </xdr:grpSpPr>
        <xdr:grpSp>
          <xdr:nvGrpSpPr>
            <xdr:cNvPr id="6" name="Skupina 5">
              <a:extLst>
                <a:ext uri="{FF2B5EF4-FFF2-40B4-BE49-F238E27FC236}">
                  <a16:creationId xmlns:a16="http://schemas.microsoft.com/office/drawing/2014/main" id="{A1E9442B-A992-4E35-9F51-8CEAF596D5AE}"/>
                </a:ext>
              </a:extLst>
            </xdr:cNvPr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>
                <a:extLst>
                  <a:ext uri="{FF2B5EF4-FFF2-40B4-BE49-F238E27FC236}">
                    <a16:creationId xmlns:a16="http://schemas.microsoft.com/office/drawing/2014/main" id="{44601DCD-F330-475D-8D2F-44DAA3C5B8F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>
                <a:extLst>
                  <a:ext uri="{FF2B5EF4-FFF2-40B4-BE49-F238E27FC236}">
                    <a16:creationId xmlns:a16="http://schemas.microsoft.com/office/drawing/2014/main" id="{BC1EF3CA-74E8-4F33-9642-E841908FFE7B}"/>
                  </a:ext>
                </a:extLst>
              </xdr:cNvPr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>
                <a:extLst>
                  <a:ext uri="{FF2B5EF4-FFF2-40B4-BE49-F238E27FC236}">
                    <a16:creationId xmlns:a16="http://schemas.microsoft.com/office/drawing/2014/main" id="{5ADD2706-AB37-4CD1-BB1B-F85861ED069B}"/>
                  </a:ext>
                </a:extLst>
              </xdr:cNvPr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>
                <a:extLst>
                  <a:ext uri="{FF2B5EF4-FFF2-40B4-BE49-F238E27FC236}">
                    <a16:creationId xmlns:a16="http://schemas.microsoft.com/office/drawing/2014/main" id="{85AA2691-6644-4D55-ADDB-25305499C626}"/>
                  </a:ext>
                </a:extLst>
              </xdr:cNvPr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>
                <a:extLst>
                  <a:ext uri="{FF2B5EF4-FFF2-40B4-BE49-F238E27FC236}">
                    <a16:creationId xmlns:a16="http://schemas.microsoft.com/office/drawing/2014/main" id="{E4CD3838-D665-4F15-89C9-36F3921A4D40}"/>
                  </a:ext>
                </a:extLst>
              </xdr:cNvPr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>
                <a:extLst>
                  <a:ext uri="{FF2B5EF4-FFF2-40B4-BE49-F238E27FC236}">
                    <a16:creationId xmlns:a16="http://schemas.microsoft.com/office/drawing/2014/main" id="{882CA5EA-552E-4796-8DA6-2ECE5F7F9FC0}"/>
                  </a:ext>
                </a:extLst>
              </xdr:cNvPr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>
                <a:extLst>
                  <a:ext uri="{FF2B5EF4-FFF2-40B4-BE49-F238E27FC236}">
                    <a16:creationId xmlns:a16="http://schemas.microsoft.com/office/drawing/2014/main" id="{864A61DA-FD1A-4ECF-8B35-D754F3E4FF66}"/>
                  </a:ext>
                </a:extLst>
              </xdr:cNvPr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>
              <a:extLst>
                <a:ext uri="{FF2B5EF4-FFF2-40B4-BE49-F238E27FC236}">
                  <a16:creationId xmlns:a16="http://schemas.microsoft.com/office/drawing/2014/main" id="{FB5F8D18-6A24-4B39-89E4-B32048A3B3B8}"/>
                </a:ext>
              </a:extLst>
            </xdr:cNvPr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>
                <a:extLst>
                  <a:ext uri="{FF2B5EF4-FFF2-40B4-BE49-F238E27FC236}">
                    <a16:creationId xmlns:a16="http://schemas.microsoft.com/office/drawing/2014/main" id="{36D70270-8DAB-4AA6-B77B-739DBAEAA652}"/>
                  </a:ext>
                </a:extLst>
              </xdr:cNvPr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H$10">
            <xdr:nvSpPr>
              <xdr:cNvPr id="39" name="PoljeZBesedilom 38">
                <a:extLst>
                  <a:ext uri="{FF2B5EF4-FFF2-40B4-BE49-F238E27FC236}">
                    <a16:creationId xmlns:a16="http://schemas.microsoft.com/office/drawing/2014/main" id="{030B2A80-CC6D-4F76-A53F-0D472DD82CE8}"/>
                  </a:ext>
                </a:extLst>
              </xdr:cNvPr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40,76%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>
              <a:extLst>
                <a:ext uri="{FF2B5EF4-FFF2-40B4-BE49-F238E27FC236}">
                  <a16:creationId xmlns:a16="http://schemas.microsoft.com/office/drawing/2014/main" id="{92728B9C-C756-49D4-BD00-63BE127A4937}"/>
                </a:ext>
              </a:extLst>
            </xdr:cNvPr>
            <xdr:cNvGrpSpPr/>
          </xdr:nvGrpSpPr>
          <xdr:grpSpPr>
            <a:xfrm>
              <a:off x="11118134" y="790371"/>
              <a:ext cx="2373104" cy="918794"/>
              <a:chOff x="11083607" y="805223"/>
              <a:chExt cx="2384809" cy="929554"/>
            </a:xfrm>
          </xdr:grpSpPr>
          <xdr:grpSp>
            <xdr:nvGrpSpPr>
              <xdr:cNvPr id="32" name="Skupina 31">
                <a:extLst>
                  <a:ext uri="{FF2B5EF4-FFF2-40B4-BE49-F238E27FC236}">
                    <a16:creationId xmlns:a16="http://schemas.microsoft.com/office/drawing/2014/main" id="{96E274D7-3894-450B-8C1C-DF02A6F84E91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1083607" y="1215757"/>
                <a:ext cx="2384809" cy="519020"/>
                <a:chOff x="8778184" y="1238250"/>
                <a:chExt cx="2274615" cy="512885"/>
              </a:xfrm>
            </xdr:grpSpPr>
            <xdr:sp macro="" textlink="">
              <xdr:nvSpPr>
                <xdr:cNvPr id="34" name="Pravokotnik 33">
                  <a:extLst>
                    <a:ext uri="{FF2B5EF4-FFF2-40B4-BE49-F238E27FC236}">
                      <a16:creationId xmlns:a16="http://schemas.microsoft.com/office/drawing/2014/main" id="{892B0FBF-CCB9-42C9-A531-7B22DED286B1}"/>
                    </a:ext>
                  </a:extLst>
                </xdr:cNvPr>
                <xdr:cNvSpPr/>
              </xdr:nvSpPr>
              <xdr:spPr>
                <a:xfrm>
                  <a:off x="8778184" y="1238250"/>
                  <a:ext cx="2274615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>
                  <a:extLst>
                    <a:ext uri="{FF2B5EF4-FFF2-40B4-BE49-F238E27FC236}">
                      <a16:creationId xmlns:a16="http://schemas.microsoft.com/office/drawing/2014/main" id="{41B8626A-7A31-45B8-90FC-FBBDFAB8D7C3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E$8">
              <xdr:nvSpPr>
                <xdr:cNvPr id="36" name="PoljeZBesedilom 35">
                  <a:extLst>
                    <a:ext uri="{FF2B5EF4-FFF2-40B4-BE49-F238E27FC236}">
                      <a16:creationId xmlns:a16="http://schemas.microsoft.com/office/drawing/2014/main" id="{D9A6F202-92B0-4474-A0C5-244B7A16E14F}"/>
                    </a:ext>
                  </a:extLst>
                </xdr:cNvPr>
                <xdr:cNvSpPr txBox="1"/>
              </xdr:nvSpPr>
              <xdr:spPr>
                <a:xfrm>
                  <a:off x="9576288" y="1242663"/>
                  <a:ext cx="1475630" cy="25063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91ADDA61-6109-4D96-B5B8-1FE8F06C4B4E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11,25800 cent/kWh/dan</a:t>
                  </a:fld>
                  <a:endParaRPr lang="sl-SI" sz="1100"/>
                </a:p>
              </xdr:txBody>
            </xdr:sp>
            <xdr:sp macro="" textlink="$E$15">
              <xdr:nvSpPr>
                <xdr:cNvPr id="37" name="PoljeZBesedilom 36">
                  <a:extLst>
                    <a:ext uri="{FF2B5EF4-FFF2-40B4-BE49-F238E27FC236}">
                      <a16:creationId xmlns:a16="http://schemas.microsoft.com/office/drawing/2014/main" id="{0408D3E3-8212-4E0E-8D69-6D30EC36A663}"/>
                    </a:ext>
                  </a:extLst>
                </xdr:cNvPr>
                <xdr:cNvSpPr txBox="1"/>
              </xdr:nvSpPr>
              <xdr:spPr>
                <a:xfrm>
                  <a:off x="9576290" y="1496389"/>
                  <a:ext cx="1475631" cy="249641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A48AADEF-4C0A-456A-9D94-CC325BFAB326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10,13200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>
                <a:extLst>
                  <a:ext uri="{FF2B5EF4-FFF2-40B4-BE49-F238E27FC236}">
                    <a16:creationId xmlns:a16="http://schemas.microsoft.com/office/drawing/2014/main" id="{B42568BF-B805-44CF-8D86-E18285D25FAD}"/>
                  </a:ext>
                </a:extLst>
              </xdr:cNvPr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>
              <a:extLst>
                <a:ext uri="{FF2B5EF4-FFF2-40B4-BE49-F238E27FC236}">
                  <a16:creationId xmlns:a16="http://schemas.microsoft.com/office/drawing/2014/main" id="{AAB203EC-1F6E-4447-8788-92CD85E7655A}"/>
                </a:ext>
              </a:extLst>
            </xdr:cNvPr>
            <xdr:cNvGrpSpPr/>
          </xdr:nvGrpSpPr>
          <xdr:grpSpPr>
            <a:xfrm>
              <a:off x="13707896" y="3112679"/>
              <a:ext cx="2352646" cy="943572"/>
              <a:chOff x="13638218" y="3174049"/>
              <a:chExt cx="2364236" cy="945515"/>
            </a:xfrm>
          </xdr:grpSpPr>
          <xdr:grpSp>
            <xdr:nvGrpSpPr>
              <xdr:cNvPr id="26" name="Skupina 25">
                <a:extLst>
                  <a:ext uri="{FF2B5EF4-FFF2-40B4-BE49-F238E27FC236}">
                    <a16:creationId xmlns:a16="http://schemas.microsoft.com/office/drawing/2014/main" id="{ABFE4F51-6B79-4DDD-B10B-892EEBD82664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3638218" y="3595295"/>
                <a:ext cx="2364236" cy="524269"/>
                <a:chOff x="8778183" y="1238250"/>
                <a:chExt cx="2254992" cy="525848"/>
              </a:xfrm>
            </xdr:grpSpPr>
            <xdr:sp macro="" textlink="">
              <xdr:nvSpPr>
                <xdr:cNvPr id="28" name="Pravokotnik 27">
                  <a:extLst>
                    <a:ext uri="{FF2B5EF4-FFF2-40B4-BE49-F238E27FC236}">
                      <a16:creationId xmlns:a16="http://schemas.microsoft.com/office/drawing/2014/main" id="{BB69FA5A-5A40-48FE-8D49-3C4D1BB7972F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254992" cy="525848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>
                  <a:extLst>
                    <a:ext uri="{FF2B5EF4-FFF2-40B4-BE49-F238E27FC236}">
                      <a16:creationId xmlns:a16="http://schemas.microsoft.com/office/drawing/2014/main" id="{F8A07076-7BC1-4999-A7E8-670D096FAB6D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E$9">
              <xdr:nvSpPr>
                <xdr:cNvPr id="30" name="PoljeZBesedilom 29">
                  <a:extLst>
                    <a:ext uri="{FF2B5EF4-FFF2-40B4-BE49-F238E27FC236}">
                      <a16:creationId xmlns:a16="http://schemas.microsoft.com/office/drawing/2014/main" id="{A6132FE4-A076-4454-AA87-93C0C371967C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453746" cy="26869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665E44A2-2E4A-432A-A450-6887D5DB87E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8,81400 cent/kWh/dan</a:t>
                  </a:fld>
                  <a:endParaRPr lang="sl-SI" sz="1100"/>
                </a:p>
              </xdr:txBody>
            </xdr:sp>
            <xdr:sp macro="" textlink="$E$16">
              <xdr:nvSpPr>
                <xdr:cNvPr id="31" name="PoljeZBesedilom 30">
                  <a:extLst>
                    <a:ext uri="{FF2B5EF4-FFF2-40B4-BE49-F238E27FC236}">
                      <a16:creationId xmlns:a16="http://schemas.microsoft.com/office/drawing/2014/main" id="{BB5F2991-04A7-4E86-A616-E8FCDF625FDF}"/>
                    </a:ext>
                  </a:extLst>
                </xdr:cNvPr>
                <xdr:cNvSpPr txBox="1"/>
              </xdr:nvSpPr>
              <xdr:spPr>
                <a:xfrm>
                  <a:off x="9576289" y="1513074"/>
                  <a:ext cx="1453746" cy="25011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5573DB72-137E-4331-BE5E-5899BCE49055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31,12100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>
                <a:extLst>
                  <a:ext uri="{FF2B5EF4-FFF2-40B4-BE49-F238E27FC236}">
                    <a16:creationId xmlns:a16="http://schemas.microsoft.com/office/drawing/2014/main" id="{10835096-AA46-476B-A0F4-16B5333F0AE3}"/>
                  </a:ext>
                </a:extLst>
              </xdr:cNvPr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>
              <a:extLst>
                <a:ext uri="{FF2B5EF4-FFF2-40B4-BE49-F238E27FC236}">
                  <a16:creationId xmlns:a16="http://schemas.microsoft.com/office/drawing/2014/main" id="{B4296A18-C89A-4936-8002-B28AE3C7306F}"/>
                </a:ext>
              </a:extLst>
            </xdr:cNvPr>
            <xdr:cNvGrpSpPr/>
          </xdr:nvGrpSpPr>
          <xdr:grpSpPr>
            <a:xfrm>
              <a:off x="9510091" y="4167666"/>
              <a:ext cx="2349355" cy="904956"/>
              <a:chOff x="10053850" y="4093418"/>
              <a:chExt cx="2355651" cy="927718"/>
            </a:xfrm>
          </xdr:grpSpPr>
          <xdr:grpSp>
            <xdr:nvGrpSpPr>
              <xdr:cNvPr id="20" name="Skupina 19">
                <a:extLst>
                  <a:ext uri="{FF2B5EF4-FFF2-40B4-BE49-F238E27FC236}">
                    <a16:creationId xmlns:a16="http://schemas.microsoft.com/office/drawing/2014/main" id="{36C81F13-AD86-4DF1-9BCF-A6E951FE83E7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0053850" y="4500653"/>
                <a:ext cx="2355651" cy="520483"/>
                <a:chOff x="8778183" y="1238250"/>
                <a:chExt cx="2251851" cy="520068"/>
              </a:xfrm>
            </xdr:grpSpPr>
            <xdr:sp macro="" textlink="">
              <xdr:nvSpPr>
                <xdr:cNvPr id="22" name="Pravokotnik 21">
                  <a:extLst>
                    <a:ext uri="{FF2B5EF4-FFF2-40B4-BE49-F238E27FC236}">
                      <a16:creationId xmlns:a16="http://schemas.microsoft.com/office/drawing/2014/main" id="{546BB553-4C05-488D-999F-E17C322F5A1E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247331" cy="520068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>
                  <a:extLst>
                    <a:ext uri="{FF2B5EF4-FFF2-40B4-BE49-F238E27FC236}">
                      <a16:creationId xmlns:a16="http://schemas.microsoft.com/office/drawing/2014/main" id="{C7CA58F3-9132-40F7-ADDA-807917406B19}"/>
                    </a:ext>
                  </a:extLst>
                </xdr:cNvPr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E$11">
              <xdr:nvSpPr>
                <xdr:cNvPr id="24" name="PoljeZBesedilom 23">
                  <a:extLst>
                    <a:ext uri="{FF2B5EF4-FFF2-40B4-BE49-F238E27FC236}">
                      <a16:creationId xmlns:a16="http://schemas.microsoft.com/office/drawing/2014/main" id="{E559B62B-6537-4D50-AAC7-5BC6B627291A}"/>
                    </a:ext>
                  </a:extLst>
                </xdr:cNvPr>
                <xdr:cNvSpPr txBox="1"/>
              </xdr:nvSpPr>
              <xdr:spPr>
                <a:xfrm>
                  <a:off x="9576288" y="1238644"/>
                  <a:ext cx="1453746" cy="26474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0FC99EA-0CAC-4CCA-A218-767EAC6ED1C6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9,55600 cent/kWh/dan</a:t>
                  </a:fld>
                  <a:endParaRPr lang="sl-SI" sz="1100"/>
                </a:p>
              </xdr:txBody>
            </xdr:sp>
            <xdr:sp macro="" textlink="$E$18">
              <xdr:nvSpPr>
                <xdr:cNvPr id="25" name="PoljeZBesedilom 24">
                  <a:extLst>
                    <a:ext uri="{FF2B5EF4-FFF2-40B4-BE49-F238E27FC236}">
                      <a16:creationId xmlns:a16="http://schemas.microsoft.com/office/drawing/2014/main" id="{1C4DBC24-11C3-43C0-9AC1-FDCF5E479D08}"/>
                    </a:ext>
                  </a:extLst>
                </xdr:cNvPr>
                <xdr:cNvSpPr txBox="1"/>
              </xdr:nvSpPr>
              <xdr:spPr>
                <a:xfrm>
                  <a:off x="9576288" y="1499587"/>
                  <a:ext cx="1453746" cy="252981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CB9ED17-42B1-4221-96C5-D73548DF716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50,76800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>
                <a:extLst>
                  <a:ext uri="{FF2B5EF4-FFF2-40B4-BE49-F238E27FC236}">
                    <a16:creationId xmlns:a16="http://schemas.microsoft.com/office/drawing/2014/main" id="{984ECF6E-5414-434D-848F-CCDD9945885C}"/>
                  </a:ext>
                </a:extLst>
              </xdr:cNvPr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>
              <a:extLst>
                <a:ext uri="{FF2B5EF4-FFF2-40B4-BE49-F238E27FC236}">
                  <a16:creationId xmlns:a16="http://schemas.microsoft.com/office/drawing/2014/main" id="{879176F6-2D80-41FE-B23C-F9CE796FCA58}"/>
                </a:ext>
              </a:extLst>
            </xdr:cNvPr>
            <xdr:cNvGrpSpPr/>
          </xdr:nvGrpSpPr>
          <xdr:grpSpPr>
            <a:xfrm>
              <a:off x="6018103" y="4021217"/>
              <a:ext cx="2979649" cy="911903"/>
              <a:chOff x="6026398" y="4052005"/>
              <a:chExt cx="2977588" cy="934951"/>
            </a:xfrm>
          </xdr:grpSpPr>
          <xdr:grpSp>
            <xdr:nvGrpSpPr>
              <xdr:cNvPr id="14" name="Skupina 13">
                <a:extLst>
                  <a:ext uri="{FF2B5EF4-FFF2-40B4-BE49-F238E27FC236}">
                    <a16:creationId xmlns:a16="http://schemas.microsoft.com/office/drawing/2014/main" id="{EF5517C2-0872-49EF-B5E2-B2AFDCFF1102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6026398" y="4461563"/>
                <a:ext cx="2977588" cy="525393"/>
                <a:chOff x="8190161" y="1238250"/>
                <a:chExt cx="2839876" cy="530965"/>
              </a:xfrm>
            </xdr:grpSpPr>
            <xdr:sp macro="" textlink="">
              <xdr:nvSpPr>
                <xdr:cNvPr id="16" name="Pravokotnik 15">
                  <a:extLst>
                    <a:ext uri="{FF2B5EF4-FFF2-40B4-BE49-F238E27FC236}">
                      <a16:creationId xmlns:a16="http://schemas.microsoft.com/office/drawing/2014/main" id="{8D4D5F39-470C-4E53-BB58-4AB6C4C86DFF}"/>
                    </a:ext>
                  </a:extLst>
                </xdr:cNvPr>
                <xdr:cNvSpPr/>
              </xdr:nvSpPr>
              <xdr:spPr>
                <a:xfrm>
                  <a:off x="8190161" y="1238250"/>
                  <a:ext cx="2839876" cy="53096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>
                  <a:extLst>
                    <a:ext uri="{FF2B5EF4-FFF2-40B4-BE49-F238E27FC236}">
                      <a16:creationId xmlns:a16="http://schemas.microsoft.com/office/drawing/2014/main" id="{359120F5-C1B2-4A0C-ACFC-39EC0FB38651}"/>
                    </a:ext>
                  </a:extLst>
                </xdr:cNvPr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E$10">
              <xdr:nvSpPr>
                <xdr:cNvPr id="18" name="PoljeZBesedilom 17">
                  <a:extLst>
                    <a:ext uri="{FF2B5EF4-FFF2-40B4-BE49-F238E27FC236}">
                      <a16:creationId xmlns:a16="http://schemas.microsoft.com/office/drawing/2014/main" id="{FD23A73B-CB37-466C-8B5B-F601C9C75A34}"/>
                    </a:ext>
                  </a:extLst>
                </xdr:cNvPr>
                <xdr:cNvSpPr txBox="1"/>
              </xdr:nvSpPr>
              <xdr:spPr>
                <a:xfrm>
                  <a:off x="9576287" y="1240211"/>
                  <a:ext cx="1453746" cy="25589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E528CB2C-E85B-4C36-8D63-878E5203ED1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8,59500 cent/kWh/dan</a:t>
                  </a:fld>
                  <a:endParaRPr lang="sl-SI" sz="1100"/>
                </a:p>
              </xdr:txBody>
            </xdr:sp>
            <xdr:sp macro="" textlink="$E$17">
              <xdr:nvSpPr>
                <xdr:cNvPr id="19" name="PoljeZBesedilom 18">
                  <a:extLst>
                    <a:ext uri="{FF2B5EF4-FFF2-40B4-BE49-F238E27FC236}">
                      <a16:creationId xmlns:a16="http://schemas.microsoft.com/office/drawing/2014/main" id="{E227E88C-17A4-41CF-881E-4C83F61A423A}"/>
                    </a:ext>
                  </a:extLst>
                </xdr:cNvPr>
                <xdr:cNvSpPr txBox="1"/>
              </xdr:nvSpPr>
              <xdr:spPr>
                <a:xfrm>
                  <a:off x="9576288" y="1506635"/>
                  <a:ext cx="1453746" cy="25589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A710E63-1E36-4E93-85D4-25BA78404873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7,73550 cent/kWh/dan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>
                <a:extLst>
                  <a:ext uri="{FF2B5EF4-FFF2-40B4-BE49-F238E27FC236}">
                    <a16:creationId xmlns:a16="http://schemas.microsoft.com/office/drawing/2014/main" id="{F38C112B-8D00-4AED-A8DD-BC312F7927D8}"/>
                  </a:ext>
                </a:extLst>
              </xdr:cNvPr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>
              <a:extLst>
                <a:ext uri="{FF2B5EF4-FFF2-40B4-BE49-F238E27FC236}">
                  <a16:creationId xmlns:a16="http://schemas.microsoft.com/office/drawing/2014/main" id="{4D2A7619-5FB5-41D6-9FA8-FFD794F2D50D}"/>
                </a:ext>
              </a:extLst>
            </xdr:cNvPr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>
              <a:extLst>
                <a:ext uri="{FF2B5EF4-FFF2-40B4-BE49-F238E27FC236}">
                  <a16:creationId xmlns:a16="http://schemas.microsoft.com/office/drawing/2014/main" id="{60B85F52-D7DE-43AD-9481-AEF7EC7408F5}"/>
                </a:ext>
              </a:extLst>
            </xdr:cNvPr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>
            <a:extLst>
              <a:ext uri="{FF2B5EF4-FFF2-40B4-BE49-F238E27FC236}">
                <a16:creationId xmlns:a16="http://schemas.microsoft.com/office/drawing/2014/main" id="{3FCECEED-14E5-44C2-B09F-BAD8D36F529D}"/>
              </a:ext>
            </a:extLst>
          </xdr:cNvPr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>
            <a:extLst>
              <a:ext uri="{FF2B5EF4-FFF2-40B4-BE49-F238E27FC236}">
                <a16:creationId xmlns:a16="http://schemas.microsoft.com/office/drawing/2014/main" id="{A4F3510C-6031-46DD-913F-DF9982DEA447}"/>
              </a:ext>
            </a:extLst>
          </xdr:cNvPr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>
              <a:extLst>
                <a:ext uri="{FF2B5EF4-FFF2-40B4-BE49-F238E27FC236}">
                  <a16:creationId xmlns:a16="http://schemas.microsoft.com/office/drawing/2014/main" id="{E851D01B-A707-4AD9-BBF1-6547E7744F4C}"/>
                </a:ext>
              </a:extLst>
            </xdr:cNvPr>
            <xdr:cNvGrpSpPr/>
          </xdr:nvGrpSpPr>
          <xdr:grpSpPr>
            <a:xfrm>
              <a:off x="5092891" y="7916606"/>
              <a:ext cx="0" cy="0"/>
              <a:chOff x="5092891" y="7916606"/>
              <a:chExt cx="0" cy="0"/>
            </a:xfrm>
          </xdr:grpSpPr>
        </xdr:grp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BAZA/BAZA_Nulta/BAZA_Nulta_Arhiv/BAZA_PSubjekti_2015122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BAZA/BAZA_Nulta/BAZA_Nulta_Analitika/POS_BAZA_Analitik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BAZA/DToplota/TEH/DToplota_BAZA/DToplota_BAZA_TarifniCeniki/DToplota_BAZA_TarifniCeniki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_BAZA"/>
      <sheetName val="BAZA_PSubjekt"/>
      <sheetName val="BAZA_Dejavnosti"/>
      <sheetName val="Analiza_01"/>
      <sheetName val="Analiza_02"/>
      <sheetName val="Analiza_03"/>
      <sheetName val="BAZA_VBA"/>
      <sheetName val="BAZA_Obcine"/>
      <sheetName val="BAZA_PSubjekti_201512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"/>
      <sheetName val="KAZALO"/>
      <sheetName val="Analitika_01"/>
      <sheetName val="Analitika_02"/>
      <sheetName val="Input"/>
      <sheetName val="Analitika_03"/>
      <sheetName val="Analitika_04"/>
      <sheetName val="Q_PSubjekt_Dejavnost"/>
      <sheetName val="ARHIV_VBA"/>
      <sheetName val="BAZA_Obcine"/>
      <sheetName val="POS_BAZA_Analitika"/>
      <sheetName val="#SKL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_BAZA"/>
      <sheetName val="Kazalo"/>
      <sheetName val="BAZA_TarifniCeniki"/>
      <sheetName val="BAZA_SifrantSP"/>
      <sheetName val="Sifrant_DSistemi"/>
      <sheetName val="DToplota_BAZA_TarifniCeniki"/>
      <sheetName val="AGEN"/>
      <sheetName val="INPUT_P"/>
      <sheetName val="BAZA_AnalizaCen_DS"/>
      <sheetName val="ARHIV_VBA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5">
    <tabColor theme="6" tint="-0.499984740745262"/>
  </sheetPr>
  <dimension ref="B1:C25"/>
  <sheetViews>
    <sheetView showGridLines="0" showRowColHeaders="0" tabSelected="1" zoomScale="85" zoomScaleNormal="85" workbookViewId="0">
      <selection activeCell="J10" sqref="J10"/>
    </sheetView>
  </sheetViews>
  <sheetFormatPr defaultRowHeight="15" x14ac:dyDescent="0.25"/>
  <cols>
    <col min="1" max="1" width="11.5703125" style="109" customWidth="1"/>
    <col min="2" max="2" width="96.42578125" style="109" customWidth="1"/>
    <col min="3" max="3" width="7.140625" style="109" customWidth="1"/>
    <col min="4" max="4" width="5.42578125" style="109" customWidth="1"/>
    <col min="5" max="16384" width="9.140625" style="109"/>
  </cols>
  <sheetData>
    <row r="1" spans="2:3" x14ac:dyDescent="0.25">
      <c r="C1" s="110"/>
    </row>
    <row r="2" spans="2:3" ht="17.25" x14ac:dyDescent="0.3">
      <c r="B2" s="119" t="s">
        <v>55</v>
      </c>
      <c r="C2" s="110"/>
    </row>
    <row r="3" spans="2:3" x14ac:dyDescent="0.25">
      <c r="C3" s="111"/>
    </row>
    <row r="9" spans="2:3" x14ac:dyDescent="0.25">
      <c r="B9" s="112"/>
    </row>
    <row r="10" spans="2:3" ht="33.75" customHeight="1" x14ac:dyDescent="0.25">
      <c r="B10" s="113"/>
    </row>
    <row r="11" spans="2:3" x14ac:dyDescent="0.25">
      <c r="B11" s="112"/>
    </row>
    <row r="12" spans="2:3" x14ac:dyDescent="0.25">
      <c r="B12" s="114"/>
    </row>
    <row r="13" spans="2:3" ht="44.25" customHeight="1" x14ac:dyDescent="0.5">
      <c r="B13" s="115"/>
    </row>
    <row r="14" spans="2:3" ht="81.75" customHeight="1" x14ac:dyDescent="0.3">
      <c r="B14" s="116" t="s">
        <v>54</v>
      </c>
    </row>
    <row r="15" spans="2:3" ht="74.25" customHeight="1" x14ac:dyDescent="0.35">
      <c r="B15" s="117" t="s">
        <v>48</v>
      </c>
    </row>
    <row r="16" spans="2:3" ht="20.25" x14ac:dyDescent="0.25">
      <c r="B16" s="175"/>
    </row>
    <row r="17" spans="2:2" ht="20.25" x14ac:dyDescent="0.35">
      <c r="B17" s="118"/>
    </row>
    <row r="18" spans="2:2" ht="102" customHeight="1" x14ac:dyDescent="0.35">
      <c r="B18" s="118"/>
    </row>
    <row r="20" spans="2:2" ht="34.5" customHeight="1" x14ac:dyDescent="0.25">
      <c r="B20" s="120" t="s">
        <v>56</v>
      </c>
    </row>
    <row r="21" spans="2:2" ht="52.5" customHeight="1" x14ac:dyDescent="0.25">
      <c r="B21" s="173" t="s">
        <v>57</v>
      </c>
    </row>
    <row r="22" spans="2:2" ht="54" customHeight="1" x14ac:dyDescent="0.25">
      <c r="B22" s="121"/>
    </row>
    <row r="25" spans="2:2" x14ac:dyDescent="0.25">
      <c r="B25" s="136"/>
    </row>
  </sheetData>
  <sheetProtection password="F718" sheet="1" objects="1" scenarios="1" autoFilter="0"/>
  <pageMargins left="0.31496062992125984" right="0.19685039370078741" top="0.59055118110236227" bottom="0.59055118110236227" header="0.59055118110236227" footer="0.27559055118110237"/>
  <pageSetup paperSize="9" scale="80" orientation="portrait" blackAndWhite="1" r:id="rId1"/>
  <headerFooter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377A7-B5FB-4679-A450-CBCB8FC09DC7}">
  <sheetPr codeName="List2">
    <tabColor theme="8" tint="-0.249977111117893"/>
  </sheetPr>
  <dimension ref="A1:AA97"/>
  <sheetViews>
    <sheetView showGridLines="0" showRowColHeaders="0" zoomScale="85" zoomScaleNormal="85" workbookViewId="0">
      <selection activeCell="B10" sqref="B10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5.7109375" style="13" customWidth="1"/>
    <col min="4" max="4" width="22" style="13" customWidth="1"/>
    <col min="5" max="5" width="25" style="13" customWidth="1"/>
    <col min="6" max="7" width="22" style="13" customWidth="1"/>
    <col min="8" max="9" width="21.7109375" style="13" customWidth="1"/>
    <col min="10" max="12" width="8" style="13" customWidth="1"/>
    <col min="13" max="13" width="28" style="13" customWidth="1"/>
    <col min="14" max="16" width="20.710937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x14ac:dyDescent="0.25">
      <c r="A1" s="183"/>
    </row>
    <row r="2" spans="1:22" ht="34.5" customHeight="1" x14ac:dyDescent="0.25">
      <c r="A2" s="103"/>
      <c r="B2" s="103"/>
      <c r="C2" s="172" t="s">
        <v>56</v>
      </c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22" ht="12.75" customHeight="1" x14ac:dyDescent="0.25"/>
    <row r="4" spans="1:22" ht="14.25" customHeight="1" x14ac:dyDescent="0.25">
      <c r="C4" s="125" t="s">
        <v>49</v>
      </c>
      <c r="D4" s="165" t="s">
        <v>61</v>
      </c>
      <c r="K4" s="182"/>
      <c r="L4" s="182"/>
      <c r="P4" s="182"/>
      <c r="Q4" s="182"/>
      <c r="R4" s="182"/>
      <c r="S4" s="14"/>
      <c r="T4" s="182"/>
      <c r="U4" s="14"/>
      <c r="V4" s="14"/>
    </row>
    <row r="5" spans="1:22" ht="14.25" customHeight="1" x14ac:dyDescent="0.25"/>
    <row r="6" spans="1:22" ht="19.5" customHeight="1" thickBot="1" x14ac:dyDescent="0.3">
      <c r="C6" s="218" t="s">
        <v>19</v>
      </c>
      <c r="D6" s="218"/>
    </row>
    <row r="7" spans="1:22" ht="18" customHeight="1" x14ac:dyDescent="0.25">
      <c r="C7" s="55" t="s">
        <v>46</v>
      </c>
      <c r="D7" s="168" t="s">
        <v>64</v>
      </c>
      <c r="E7" s="174" t="s">
        <v>58</v>
      </c>
      <c r="G7" s="166"/>
      <c r="H7" s="167" t="s">
        <v>53</v>
      </c>
    </row>
    <row r="8" spans="1:22" ht="15" customHeight="1" x14ac:dyDescent="0.25">
      <c r="C8" s="62" t="s">
        <v>3</v>
      </c>
      <c r="D8" s="169">
        <v>0.1090453</v>
      </c>
      <c r="E8" s="200">
        <f>D8*100</f>
        <v>10.904529999999999</v>
      </c>
      <c r="G8" s="88" t="s">
        <v>39</v>
      </c>
      <c r="H8" s="53">
        <f>E77/E82</f>
        <v>0.21109351185441064</v>
      </c>
    </row>
    <row r="9" spans="1:22" ht="15" customHeight="1" x14ac:dyDescent="0.25">
      <c r="C9" s="26" t="s">
        <v>4</v>
      </c>
      <c r="D9" s="170">
        <v>2.0849300000000001E-2</v>
      </c>
      <c r="E9" s="201">
        <f>D9*100</f>
        <v>2.0849299999999999</v>
      </c>
      <c r="G9" s="88" t="s">
        <v>41</v>
      </c>
      <c r="H9" s="53">
        <f>E78/E85</f>
        <v>0.13084773477202069</v>
      </c>
    </row>
    <row r="10" spans="1:22" ht="15" customHeight="1" x14ac:dyDescent="0.25">
      <c r="C10" s="26" t="s">
        <v>50</v>
      </c>
      <c r="D10" s="170">
        <v>1.8986569</v>
      </c>
      <c r="E10" s="201">
        <f>D10*100</f>
        <v>189.86569</v>
      </c>
      <c r="G10" s="104" t="s">
        <v>43</v>
      </c>
      <c r="H10" s="105">
        <f>2*(ABS(H8-H9))/(H8+H9)</f>
        <v>0.46935418218240255</v>
      </c>
    </row>
    <row r="11" spans="1:22" ht="15" customHeight="1" thickBot="1" x14ac:dyDescent="0.3">
      <c r="C11" s="54" t="s">
        <v>24</v>
      </c>
      <c r="D11" s="171">
        <v>0.6761838</v>
      </c>
      <c r="E11" s="202">
        <f>D11*100</f>
        <v>67.618380000000002</v>
      </c>
      <c r="G11" s="89" t="s">
        <v>45</v>
      </c>
      <c r="H11" s="184" t="str">
        <f>IF(H10&gt;0.1,"YES","NO")</f>
        <v>YES</v>
      </c>
    </row>
    <row r="12" spans="1:22" ht="12.75" customHeight="1" x14ac:dyDescent="0.25">
      <c r="E12" s="2"/>
    </row>
    <row r="13" spans="1:22" ht="19.5" customHeight="1" thickBot="1" x14ac:dyDescent="0.3">
      <c r="C13" s="218" t="s">
        <v>27</v>
      </c>
      <c r="D13" s="218"/>
    </row>
    <row r="14" spans="1:22" ht="18" customHeight="1" x14ac:dyDescent="0.25">
      <c r="C14" s="55" t="s">
        <v>47</v>
      </c>
      <c r="D14" s="168" t="s">
        <v>64</v>
      </c>
      <c r="E14" s="174" t="s">
        <v>58</v>
      </c>
    </row>
    <row r="15" spans="1:22" ht="15" customHeight="1" x14ac:dyDescent="0.25">
      <c r="C15" s="62" t="str">
        <f>$C$8</f>
        <v>Ceršak</v>
      </c>
      <c r="D15" s="169">
        <v>9.8140699999999997E-2</v>
      </c>
      <c r="E15" s="200">
        <f>D15*100</f>
        <v>9.8140699999999992</v>
      </c>
    </row>
    <row r="16" spans="1:22" ht="15" customHeight="1" x14ac:dyDescent="0.25">
      <c r="C16" s="26" t="str">
        <f>$C$9</f>
        <v>Rogatec</v>
      </c>
      <c r="D16" s="170">
        <v>2.3165900000000003E-2</v>
      </c>
      <c r="E16" s="201">
        <f>D16*100</f>
        <v>2.3165900000000001</v>
      </c>
    </row>
    <row r="17" spans="3:21" ht="15" customHeight="1" x14ac:dyDescent="0.25">
      <c r="C17" s="26" t="str">
        <f>$C$10</f>
        <v>Šempeter pri Gorici</v>
      </c>
      <c r="D17" s="170">
        <v>2.1096187999999998</v>
      </c>
      <c r="E17" s="201">
        <f>D17*100</f>
        <v>210.96187999999998</v>
      </c>
    </row>
    <row r="18" spans="3:21" ht="15" customHeight="1" thickBot="1" x14ac:dyDescent="0.3">
      <c r="C18" s="54" t="str">
        <f>$C$11</f>
        <v>Slovenija</v>
      </c>
      <c r="D18" s="171">
        <v>0.49362</v>
      </c>
      <c r="E18" s="202">
        <f>D18*100</f>
        <v>49.362000000000002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9" t="s">
        <v>62</v>
      </c>
      <c r="D22" s="220"/>
      <c r="E22" s="220"/>
      <c r="F22" s="221"/>
    </row>
    <row r="23" spans="3:21" ht="16.5" customHeight="1" x14ac:dyDescent="0.25">
      <c r="C23" s="222" t="s">
        <v>9</v>
      </c>
      <c r="D23" s="223"/>
      <c r="E23" s="223" t="s">
        <v>10</v>
      </c>
      <c r="F23" s="224"/>
    </row>
    <row r="24" spans="3:21" ht="16.5" customHeight="1" x14ac:dyDescent="0.25">
      <c r="C24" s="60" t="str">
        <f>$C$8</f>
        <v>Ceršak</v>
      </c>
      <c r="D24" s="185">
        <v>52012099</v>
      </c>
      <c r="E24" s="61" t="str">
        <f>$C$8</f>
        <v>Ceršak</v>
      </c>
      <c r="F24" s="186">
        <v>0</v>
      </c>
    </row>
    <row r="25" spans="3:21" ht="16.5" customHeight="1" x14ac:dyDescent="0.25">
      <c r="C25" s="56" t="str">
        <f>$C$9</f>
        <v>Rogatec</v>
      </c>
      <c r="D25" s="187">
        <v>3466924</v>
      </c>
      <c r="E25" s="57" t="str">
        <f>$C$9</f>
        <v>Rogatec</v>
      </c>
      <c r="F25" s="186">
        <v>6207000</v>
      </c>
    </row>
    <row r="26" spans="3:21" ht="16.5" customHeight="1" x14ac:dyDescent="0.25">
      <c r="C26" s="58" t="str">
        <f>$C$10</f>
        <v>Šempeter pri Gorici</v>
      </c>
      <c r="D26" s="188">
        <v>1692726</v>
      </c>
      <c r="E26" s="59" t="str">
        <f>$C$10</f>
        <v>Šempeter pri Gorici</v>
      </c>
      <c r="F26" s="189">
        <v>0</v>
      </c>
    </row>
    <row r="27" spans="3:21" ht="16.5" customHeight="1" thickBot="1" x14ac:dyDescent="0.3">
      <c r="C27" s="126" t="str">
        <f>$C$11</f>
        <v>Slovenija</v>
      </c>
      <c r="D27" s="190">
        <v>0</v>
      </c>
      <c r="E27" s="127" t="str">
        <f>$C$11</f>
        <v>Slovenija</v>
      </c>
      <c r="F27" s="191">
        <v>61414974</v>
      </c>
    </row>
    <row r="28" spans="3:21" ht="12.75" customHeight="1" x14ac:dyDescent="0.25">
      <c r="K28" s="182"/>
      <c r="L28" s="182"/>
      <c r="P28" s="182"/>
      <c r="Q28" s="182"/>
      <c r="R28" s="182"/>
      <c r="S28" s="14"/>
      <c r="T28" s="182"/>
      <c r="U28" s="14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2" t="s">
        <v>0</v>
      </c>
      <c r="E31" s="123"/>
      <c r="F31" s="123"/>
      <c r="G31" s="124"/>
    </row>
    <row r="32" spans="3:21" ht="23.25" customHeight="1" thickBot="1" x14ac:dyDescent="0.3">
      <c r="C32" s="10"/>
      <c r="D32" s="145" t="s">
        <v>2</v>
      </c>
      <c r="E32" s="141"/>
      <c r="F32" s="141"/>
      <c r="G32" s="142"/>
      <c r="M32" s="225" t="s">
        <v>6</v>
      </c>
      <c r="N32" s="226"/>
      <c r="O32" s="227"/>
    </row>
    <row r="33" spans="2:27" ht="22.5" customHeight="1" x14ac:dyDescent="0.25">
      <c r="C33" s="150" t="s">
        <v>5</v>
      </c>
      <c r="D33" s="149" t="s">
        <v>3</v>
      </c>
      <c r="E33" s="143" t="s">
        <v>4</v>
      </c>
      <c r="F33" s="143" t="s">
        <v>50</v>
      </c>
      <c r="G33" s="144" t="s">
        <v>24</v>
      </c>
      <c r="M33" s="11" t="s">
        <v>46</v>
      </c>
      <c r="N33" s="27" t="s">
        <v>7</v>
      </c>
      <c r="O33" s="28" t="s">
        <v>8</v>
      </c>
    </row>
    <row r="34" spans="2:27" ht="17.25" customHeight="1" x14ac:dyDescent="0.25">
      <c r="C34" s="146" t="s">
        <v>3</v>
      </c>
      <c r="D34" s="139">
        <v>0</v>
      </c>
      <c r="E34" s="140">
        <v>61.83</v>
      </c>
      <c r="F34" s="140">
        <v>267.04000000000002</v>
      </c>
      <c r="G34" s="192">
        <v>166.72</v>
      </c>
      <c r="M34" s="50" t="str">
        <f>$C$24</f>
        <v>Ceršak</v>
      </c>
      <c r="N34" s="29">
        <f>G34</f>
        <v>166.72</v>
      </c>
      <c r="O34" s="30">
        <f>(SUMPRODUCT(D34:F34,D$48:F$48))/(SUM(D$48:F$48)-D48)</f>
        <v>61.830000033061062</v>
      </c>
    </row>
    <row r="35" spans="2:27" ht="17.25" customHeight="1" x14ac:dyDescent="0.25">
      <c r="C35" s="147" t="s">
        <v>4</v>
      </c>
      <c r="D35" s="137">
        <v>61.83</v>
      </c>
      <c r="E35" s="128">
        <v>0</v>
      </c>
      <c r="F35" s="77">
        <v>212.62</v>
      </c>
      <c r="G35" s="193">
        <v>112.29</v>
      </c>
      <c r="M35" s="51" t="str">
        <f>$C$25</f>
        <v>Rogatec</v>
      </c>
      <c r="N35" s="31">
        <f>G35</f>
        <v>112.29</v>
      </c>
      <c r="O35" s="32">
        <f>(SUMPRODUCT(D35:F35,D$48:F$48))/(SUM(D$48:F$48)-E48)</f>
        <v>137.22497750707342</v>
      </c>
    </row>
    <row r="36" spans="2:27" ht="17.25" customHeight="1" x14ac:dyDescent="0.25">
      <c r="C36" s="147" t="s">
        <v>50</v>
      </c>
      <c r="D36" s="137">
        <v>267.04000000000002</v>
      </c>
      <c r="E36" s="77">
        <v>212.62</v>
      </c>
      <c r="F36" s="128">
        <v>0</v>
      </c>
      <c r="G36" s="193">
        <v>100.32</v>
      </c>
      <c r="M36" s="51" t="str">
        <f>$C$26</f>
        <v>Šempeter pri Gorici</v>
      </c>
      <c r="N36" s="31">
        <f>G36</f>
        <v>100.32</v>
      </c>
      <c r="O36" s="32">
        <f>(SUMPRODUCT(D36:F36,D$48:F$48))/(SUM(D$48:F$48)-F48)</f>
        <v>212.62000000876751</v>
      </c>
    </row>
    <row r="37" spans="2:27" ht="17.25" customHeight="1" thickBot="1" x14ac:dyDescent="0.3">
      <c r="C37" s="148" t="s">
        <v>24</v>
      </c>
      <c r="D37" s="138">
        <v>104</v>
      </c>
      <c r="E37" s="78">
        <v>88</v>
      </c>
      <c r="F37" s="78">
        <v>293</v>
      </c>
      <c r="G37" s="194">
        <v>192</v>
      </c>
      <c r="K37" s="182"/>
      <c r="L37" s="182"/>
      <c r="M37" s="52" t="str">
        <f>$C$27</f>
        <v>Slovenija</v>
      </c>
      <c r="N37" s="33">
        <f>G37</f>
        <v>192</v>
      </c>
      <c r="O37" s="34">
        <f>(SUMPRODUCT(D37:F37,D$48:F$48))/(SUM(D$48:F$48))</f>
        <v>88.000000035604955</v>
      </c>
      <c r="Q37" s="182"/>
      <c r="R37" s="182"/>
      <c r="S37" s="14"/>
      <c r="T37" s="182"/>
      <c r="U37" s="14"/>
      <c r="V37" s="14"/>
    </row>
    <row r="38" spans="2:27" ht="14.25" customHeight="1" x14ac:dyDescent="0.25">
      <c r="K38" s="182"/>
      <c r="L38" s="182"/>
      <c r="Q38" s="182"/>
      <c r="R38" s="182"/>
      <c r="S38" s="14"/>
      <c r="T38" s="182"/>
      <c r="U38" s="14"/>
      <c r="V38" s="14"/>
    </row>
    <row r="39" spans="2:27" ht="14.25" customHeight="1" x14ac:dyDescent="0.25"/>
    <row r="40" spans="2:27" ht="14.25" customHeight="1" thickBot="1" x14ac:dyDescent="0.3">
      <c r="K40" s="182"/>
      <c r="L40" s="182"/>
      <c r="P40" s="16"/>
      <c r="Q40" s="182"/>
      <c r="R40" s="182"/>
      <c r="S40" s="182"/>
      <c r="T40" s="182"/>
      <c r="U40" s="14"/>
      <c r="V40" s="14"/>
      <c r="W40" s="14"/>
    </row>
    <row r="41" spans="2:27" ht="18.75" customHeight="1" x14ac:dyDescent="0.25">
      <c r="C41" s="10"/>
      <c r="D41" s="122" t="s">
        <v>11</v>
      </c>
      <c r="E41" s="123"/>
      <c r="F41" s="123"/>
      <c r="G41" s="124"/>
    </row>
    <row r="42" spans="2:27" ht="15" customHeight="1" thickBot="1" x14ac:dyDescent="0.3">
      <c r="C42" s="10"/>
      <c r="D42" s="145" t="s">
        <v>2</v>
      </c>
      <c r="E42" s="141"/>
      <c r="F42" s="141"/>
      <c r="G42" s="142"/>
      <c r="M42" s="195"/>
    </row>
    <row r="43" spans="2:27" s="17" customFormat="1" ht="23.25" customHeight="1" thickBot="1" x14ac:dyDescent="0.3">
      <c r="B43" s="13"/>
      <c r="C43" s="150" t="s">
        <v>5</v>
      </c>
      <c r="D43" s="149" t="str">
        <f>$C$34</f>
        <v>Ceršak</v>
      </c>
      <c r="E43" s="143" t="str">
        <f>$C$35</f>
        <v>Rogatec</v>
      </c>
      <c r="F43" s="143" t="str">
        <f>$C$36</f>
        <v>Šempeter pri Gorici</v>
      </c>
      <c r="G43" s="144" t="str">
        <f>$C$37</f>
        <v>Slovenija</v>
      </c>
      <c r="H43" s="63" t="s">
        <v>12</v>
      </c>
      <c r="J43" s="13"/>
      <c r="M43" s="196" t="s">
        <v>59</v>
      </c>
      <c r="N43" s="197" t="s">
        <v>13</v>
      </c>
      <c r="O43" s="197" t="s">
        <v>14</v>
      </c>
      <c r="P43" s="198" t="s">
        <v>15</v>
      </c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46" t="str">
        <f>$C$24</f>
        <v>Ceršak</v>
      </c>
      <c r="D44" s="139"/>
      <c r="E44" s="140"/>
      <c r="F44" s="140"/>
      <c r="G44" s="192"/>
      <c r="H44" s="133">
        <f>D24</f>
        <v>52012099</v>
      </c>
      <c r="M44" s="37">
        <f t="shared" ref="M44:N47" si="0">O44*N34</f>
        <v>7730017790.0121403</v>
      </c>
      <c r="N44" s="38">
        <f t="shared" si="0"/>
        <v>349143446.30120391</v>
      </c>
      <c r="O44" s="38">
        <f>H44-P44</f>
        <v>46365269.853719652</v>
      </c>
      <c r="P44" s="39">
        <f>H44/SUM($H$44:$H$47)*SUM($D$48:$F$48)</f>
        <v>5646829.1462803455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47" t="str">
        <f>$C$25</f>
        <v>Rogatec</v>
      </c>
      <c r="D45" s="137"/>
      <c r="E45" s="128"/>
      <c r="F45" s="77"/>
      <c r="G45" s="193"/>
      <c r="H45" s="134">
        <f>D25</f>
        <v>3466924</v>
      </c>
      <c r="M45" s="40">
        <f t="shared" si="0"/>
        <v>347035429.11198878</v>
      </c>
      <c r="N45" s="41">
        <f t="shared" si="0"/>
        <v>51650883.761192493</v>
      </c>
      <c r="O45" s="41">
        <f>H45-P45</f>
        <v>3090528.3561491561</v>
      </c>
      <c r="P45" s="42">
        <f>H45/SUM($H$44:$H$47)*SUM($D$48:$F$48)</f>
        <v>376395.64385084406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47" t="str">
        <f>$C$26</f>
        <v>Šempeter pri Gorici</v>
      </c>
      <c r="D46" s="137"/>
      <c r="E46" s="77"/>
      <c r="F46" s="128"/>
      <c r="G46" s="193"/>
      <c r="H46" s="134">
        <f>D26</f>
        <v>1692726</v>
      </c>
      <c r="M46" s="40">
        <f t="shared" si="0"/>
        <v>151377943.06532091</v>
      </c>
      <c r="N46" s="41">
        <f t="shared" si="0"/>
        <v>39074285.549157731</v>
      </c>
      <c r="O46" s="41">
        <f>H46-P46</f>
        <v>1508950.7881311895</v>
      </c>
      <c r="P46" s="42">
        <f>H46/SUM($H$44:$H$47)*SUM($D$48:$F$48)</f>
        <v>183775.21186881047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48" t="str">
        <f>$C$27</f>
        <v>Slovenija</v>
      </c>
      <c r="D47" s="138"/>
      <c r="E47" s="78"/>
      <c r="F47" s="78"/>
      <c r="G47" s="194"/>
      <c r="H47" s="135">
        <f>D27</f>
        <v>0</v>
      </c>
      <c r="M47" s="43">
        <f t="shared" si="0"/>
        <v>0</v>
      </c>
      <c r="N47" s="44">
        <f t="shared" si="0"/>
        <v>0</v>
      </c>
      <c r="O47" s="44">
        <f>H47-P47</f>
        <v>0</v>
      </c>
      <c r="P47" s="45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51" t="s">
        <v>12</v>
      </c>
      <c r="D48" s="153">
        <f>IF(F24=0,0.001,F24)</f>
        <v>1E-3</v>
      </c>
      <c r="E48" s="129">
        <f>IF(F25=0,0.001,F25)</f>
        <v>6207000</v>
      </c>
      <c r="F48" s="129">
        <f>IF(F26=0,0.001,F26)</f>
        <v>1E-3</v>
      </c>
      <c r="G48" s="130">
        <f>F27</f>
        <v>61414974</v>
      </c>
      <c r="H48" s="35"/>
      <c r="M48" s="36"/>
      <c r="N48" s="46" t="s">
        <v>16</v>
      </c>
      <c r="O48" s="47">
        <f>SUM(O44:O47)</f>
        <v>50964748.998000003</v>
      </c>
      <c r="P48" s="46">
        <f>SUM(P44:P47)</f>
        <v>6207000.0020000003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52" t="s">
        <v>17</v>
      </c>
      <c r="D49" s="154">
        <f>D48*D54</f>
        <v>0.12915322976558488</v>
      </c>
      <c r="E49" s="131">
        <f>E48*E54</f>
        <v>413279192.41485339</v>
      </c>
      <c r="F49" s="131">
        <f>F48*F54</f>
        <v>0.26363925510800723</v>
      </c>
      <c r="G49" s="132">
        <f>G48*G54</f>
        <v>9915655346.5315075</v>
      </c>
      <c r="H49" s="36"/>
      <c r="P49" s="102" t="s">
        <v>18</v>
      </c>
      <c r="U49" s="213"/>
      <c r="V49" s="213"/>
      <c r="W49" s="213"/>
      <c r="X49" s="213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1" t="s">
        <v>1</v>
      </c>
      <c r="E52" s="22"/>
      <c r="F52" s="22"/>
      <c r="G52" s="23"/>
    </row>
    <row r="53" spans="3:27" ht="23.25" customHeight="1" x14ac:dyDescent="0.25">
      <c r="D53" s="106" t="str">
        <f>$C$34</f>
        <v>Ceršak</v>
      </c>
      <c r="E53" s="107" t="str">
        <f>$C$35</f>
        <v>Rogatec</v>
      </c>
      <c r="F53" s="107" t="str">
        <f>$C$36</f>
        <v>Šempeter pri Gorici</v>
      </c>
      <c r="G53" s="108" t="str">
        <f>$C$37</f>
        <v>Slovenija</v>
      </c>
    </row>
    <row r="54" spans="3:27" ht="16.5" customHeight="1" thickBot="1" x14ac:dyDescent="0.3">
      <c r="D54" s="74">
        <f>(SUMPRODUCT(D34:D37,$H44:$H47))/(SUM($H44:$H47)-H44)</f>
        <v>129.15322976558488</v>
      </c>
      <c r="E54" s="75">
        <f>(SUMPRODUCT(E34:E37,$H44:$H47))/(SUM($H44:$H47)-H45)</f>
        <v>66.58276017639011</v>
      </c>
      <c r="F54" s="75">
        <f>(SUMPRODUCT(F34:F37,$H44:$H47))/(SUM($H44:$H47)-H46)</f>
        <v>263.63925510800721</v>
      </c>
      <c r="G54" s="76">
        <f>(SUMPRODUCT(G34:G37,$H44:$H47))/SUM($H44:$H47)</f>
        <v>161.45338344572949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5"/>
      <c r="D57" s="155"/>
      <c r="E57" s="159" t="s">
        <v>21</v>
      </c>
      <c r="F57" s="160"/>
      <c r="G57" s="160"/>
      <c r="H57" s="161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4" t="s">
        <v>51</v>
      </c>
      <c r="D58" s="215"/>
      <c r="E58" s="162" t="str">
        <f>$C$34</f>
        <v>Ceršak</v>
      </c>
      <c r="F58" s="163" t="str">
        <f>$C$35</f>
        <v>Rogatec</v>
      </c>
      <c r="G58" s="163" t="str">
        <f>$C$36</f>
        <v>Šempeter pri Gorici</v>
      </c>
      <c r="H58" s="164" t="str">
        <f>$C$37</f>
        <v>Slovenija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6"/>
      <c r="D59" s="217"/>
      <c r="E59" s="179">
        <f>E15</f>
        <v>9.8140699999999992</v>
      </c>
      <c r="F59" s="180">
        <f>E16</f>
        <v>2.3165900000000001</v>
      </c>
      <c r="G59" s="180">
        <f>E17</f>
        <v>210.96187999999998</v>
      </c>
      <c r="H59" s="181">
        <f>E18</f>
        <v>49.362000000000002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56" t="str">
        <f>$C$24</f>
        <v>Ceršak</v>
      </c>
      <c r="D60" s="176">
        <f>E8</f>
        <v>10.904529999999999</v>
      </c>
      <c r="E60" s="64"/>
      <c r="F60" s="65"/>
      <c r="G60" s="66"/>
      <c r="H60" s="67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57" t="str">
        <f>$C$25</f>
        <v>Rogatec</v>
      </c>
      <c r="D61" s="177">
        <f>E9</f>
        <v>2.0849299999999999</v>
      </c>
      <c r="E61" s="68"/>
      <c r="F61" s="69"/>
      <c r="G61" s="69"/>
      <c r="H61" s="70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57" t="str">
        <f>$C$26</f>
        <v>Šempeter pri Gorici</v>
      </c>
      <c r="D62" s="177">
        <f>E10</f>
        <v>189.86569</v>
      </c>
      <c r="E62" s="68"/>
      <c r="F62" s="69"/>
      <c r="G62" s="69"/>
      <c r="H62" s="70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58" t="str">
        <f>$C$27</f>
        <v>Slovenija</v>
      </c>
      <c r="D63" s="178">
        <f>E11</f>
        <v>67.618380000000002</v>
      </c>
      <c r="E63" s="71"/>
      <c r="F63" s="72"/>
      <c r="G63" s="72"/>
      <c r="H63" s="73"/>
    </row>
    <row r="64" spans="3:27" x14ac:dyDescent="0.25">
      <c r="D64" s="5"/>
      <c r="E64" s="5"/>
      <c r="F64" s="5"/>
      <c r="G64" s="24"/>
      <c r="H64" s="24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6" t="s">
        <v>20</v>
      </c>
      <c r="D66" s="97"/>
      <c r="E66" s="98">
        <f>SUMPRODUCT(H44:H47,D60:D63)+SUMPRODUCT(D48:G48,E59:H59)</f>
        <v>3941731398.6735058</v>
      </c>
      <c r="G66" s="199"/>
      <c r="N66" s="19"/>
      <c r="U66" s="2"/>
      <c r="V66" s="2"/>
      <c r="Z66" s="2"/>
      <c r="AA66" s="2"/>
    </row>
    <row r="67" spans="3:27" ht="15.75" customHeight="1" x14ac:dyDescent="0.25">
      <c r="C67" s="90" t="s">
        <v>22</v>
      </c>
      <c r="D67" s="91"/>
      <c r="E67" s="99">
        <f>E70/E66</f>
        <v>0.22725708251865795</v>
      </c>
      <c r="G67" s="19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2" t="s">
        <v>23</v>
      </c>
      <c r="D68" s="93"/>
      <c r="E68" s="100">
        <f>1-E67</f>
        <v>0.77274291748134205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4" t="s">
        <v>25</v>
      </c>
      <c r="D70" s="85"/>
      <c r="E70" s="79">
        <f>SUMPRODUCT(H44:H47,D60:D63)</f>
        <v>895786377.73472989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49" t="s">
        <v>26</v>
      </c>
      <c r="D71" s="87"/>
      <c r="E71" s="80">
        <f>SUMPRODUCT(D48:F48,E59:G59)+G48*H59</f>
        <v>3045945020.938776</v>
      </c>
      <c r="F71" s="12"/>
      <c r="G71" s="14"/>
      <c r="K71" s="18"/>
      <c r="L71" s="18"/>
      <c r="R71" s="18"/>
      <c r="S71" s="18"/>
      <c r="T71" s="18"/>
      <c r="U71" s="6"/>
      <c r="V71" s="2"/>
      <c r="Z71" s="2"/>
      <c r="AA71" s="2"/>
    </row>
    <row r="72" spans="3:27" ht="15.75" customHeight="1" thickBot="1" x14ac:dyDescent="0.3">
      <c r="G72" s="14"/>
      <c r="K72" s="18"/>
      <c r="L72" s="18"/>
      <c r="R72" s="18"/>
      <c r="S72" s="18"/>
      <c r="T72" s="18"/>
      <c r="U72" s="6"/>
      <c r="V72" s="2"/>
      <c r="Z72" s="2"/>
      <c r="AA72" s="2"/>
    </row>
    <row r="73" spans="3:27" ht="15.75" customHeight="1" x14ac:dyDescent="0.25">
      <c r="C73" s="84" t="s">
        <v>28</v>
      </c>
      <c r="D73" s="85"/>
      <c r="E73" s="79">
        <f>E70-E74</f>
        <v>798532993.92813969</v>
      </c>
      <c r="G73" s="101" t="s">
        <v>29</v>
      </c>
      <c r="U73" s="7"/>
      <c r="V73" s="2"/>
      <c r="Z73" s="2"/>
      <c r="AA73" s="2"/>
    </row>
    <row r="74" spans="3:27" ht="15.75" customHeight="1" x14ac:dyDescent="0.25">
      <c r="C74" s="48" t="s">
        <v>30</v>
      </c>
      <c r="D74" s="86"/>
      <c r="E74" s="81">
        <f>SUMPRODUCT(D60:D63,P44:P47)</f>
        <v>97253383.806590244</v>
      </c>
      <c r="G74" s="101" t="s">
        <v>31</v>
      </c>
      <c r="U74" s="2"/>
      <c r="V74" s="2"/>
      <c r="Z74" s="2"/>
      <c r="AA74" s="2"/>
    </row>
    <row r="75" spans="3:27" ht="15.75" customHeight="1" x14ac:dyDescent="0.25">
      <c r="C75" s="48" t="s">
        <v>32</v>
      </c>
      <c r="D75" s="86"/>
      <c r="E75" s="82">
        <f>SUMPRODUCT(G48,H59)</f>
        <v>3031565946.5880003</v>
      </c>
      <c r="G75" s="2"/>
      <c r="U75" s="2"/>
      <c r="V75" s="2"/>
      <c r="Z75" s="2"/>
      <c r="AA75" s="2"/>
    </row>
    <row r="76" spans="3:27" ht="15.75" customHeight="1" x14ac:dyDescent="0.25">
      <c r="C76" s="48" t="s">
        <v>33</v>
      </c>
      <c r="D76" s="86"/>
      <c r="E76" s="82">
        <f>SUMPRODUCT(D48:F48,E59:G59)</f>
        <v>14379074.350775952</v>
      </c>
      <c r="G76" s="182"/>
      <c r="U76" s="7"/>
      <c r="V76" s="2"/>
      <c r="Z76" s="2"/>
      <c r="AA76" s="2"/>
    </row>
    <row r="77" spans="3:27" ht="15.75" customHeight="1" x14ac:dyDescent="0.25">
      <c r="C77" s="90" t="s">
        <v>34</v>
      </c>
      <c r="D77" s="91"/>
      <c r="E77" s="94">
        <f>E73+E75</f>
        <v>3830098940.51614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2" t="s">
        <v>35</v>
      </c>
      <c r="D78" s="93"/>
      <c r="E78" s="95">
        <f>E74+E76</f>
        <v>111632458.1573662</v>
      </c>
      <c r="F78" s="12"/>
      <c r="G78" s="2"/>
      <c r="J78" s="2"/>
      <c r="M78" s="20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5"/>
      <c r="J79" s="2"/>
      <c r="M79" s="182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4" t="s">
        <v>36</v>
      </c>
      <c r="D80" s="85"/>
      <c r="E80" s="83">
        <f>SUM(M44:M47)</f>
        <v>8228431162.1894503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48" t="s">
        <v>37</v>
      </c>
      <c r="D81" s="86"/>
      <c r="E81" s="82">
        <f>G49</f>
        <v>9915655346.5315075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0" t="s">
        <v>38</v>
      </c>
      <c r="D82" s="91"/>
      <c r="E82" s="94">
        <f>SUM(E80:E81)</f>
        <v>18144086508.720959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48" t="s">
        <v>40</v>
      </c>
      <c r="D83" s="86"/>
      <c r="E83" s="81">
        <f>SUM(N44:N47)</f>
        <v>439868615.61155415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48" t="s">
        <v>42</v>
      </c>
      <c r="D84" s="86"/>
      <c r="E84" s="82">
        <f>SUM(D49:F49)</f>
        <v>413279192.80764592</v>
      </c>
    </row>
    <row r="85" spans="3:27" ht="15.75" customHeight="1" thickBot="1" x14ac:dyDescent="0.3">
      <c r="C85" s="92" t="s">
        <v>44</v>
      </c>
      <c r="D85" s="93"/>
      <c r="E85" s="95">
        <f>SUM(E83:E84)</f>
        <v>853147808.41920006</v>
      </c>
    </row>
    <row r="86" spans="3:27" ht="15.75" customHeight="1" x14ac:dyDescent="0.25">
      <c r="I86" s="14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mergeCells count="8">
    <mergeCell ref="U49:X49"/>
    <mergeCell ref="C58:D59"/>
    <mergeCell ref="C6:D6"/>
    <mergeCell ref="C13:D13"/>
    <mergeCell ref="C22:F22"/>
    <mergeCell ref="C23:D23"/>
    <mergeCell ref="E23:F23"/>
    <mergeCell ref="M32:O32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in="1" max="15" man="1"/>
    <brk id="86" max="16" man="1"/>
  </rowBreaks>
  <ignoredErrors>
    <ignoredError sqref="O34:O37" formulaRange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80D21-E042-4A8C-81F9-D2C0FFF47514}">
  <sheetPr codeName="List1">
    <tabColor theme="8" tint="-0.249977111117893"/>
  </sheetPr>
  <dimension ref="A1:AA97"/>
  <sheetViews>
    <sheetView showGridLines="0" showRowColHeaders="0" zoomScale="85" zoomScaleNormal="85" workbookViewId="0">
      <selection activeCell="B10" sqref="B10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5.7109375" style="13" customWidth="1"/>
    <col min="4" max="4" width="22" style="13" customWidth="1"/>
    <col min="5" max="5" width="23.7109375" style="13" customWidth="1"/>
    <col min="6" max="7" width="22" style="13" customWidth="1"/>
    <col min="8" max="9" width="21.7109375" style="13" customWidth="1"/>
    <col min="10" max="12" width="8" style="13" customWidth="1"/>
    <col min="13" max="13" width="28" style="13" customWidth="1"/>
    <col min="14" max="16" width="20.710937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x14ac:dyDescent="0.25">
      <c r="A1" s="183"/>
    </row>
    <row r="2" spans="1:22" ht="34.5" customHeight="1" x14ac:dyDescent="0.25">
      <c r="A2" s="103"/>
      <c r="B2" s="103"/>
      <c r="C2" s="172" t="s">
        <v>56</v>
      </c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22" ht="12.75" customHeight="1" x14ac:dyDescent="0.25"/>
    <row r="4" spans="1:22" ht="14.25" customHeight="1" x14ac:dyDescent="0.25">
      <c r="C4" s="125" t="s">
        <v>49</v>
      </c>
      <c r="D4" s="165" t="s">
        <v>63</v>
      </c>
      <c r="K4" s="182"/>
      <c r="L4" s="182"/>
      <c r="P4" s="182"/>
      <c r="Q4" s="182"/>
      <c r="R4" s="182"/>
      <c r="S4" s="14"/>
      <c r="T4" s="182"/>
      <c r="U4" s="14"/>
      <c r="V4" s="14"/>
    </row>
    <row r="5" spans="1:22" ht="14.25" customHeight="1" x14ac:dyDescent="0.25"/>
    <row r="6" spans="1:22" ht="19.5" customHeight="1" thickBot="1" x14ac:dyDescent="0.3">
      <c r="C6" s="218" t="s">
        <v>19</v>
      </c>
      <c r="D6" s="218"/>
    </row>
    <row r="7" spans="1:22" ht="18" customHeight="1" x14ac:dyDescent="0.25">
      <c r="C7" s="55" t="s">
        <v>46</v>
      </c>
      <c r="D7" s="168" t="s">
        <v>64</v>
      </c>
      <c r="E7" s="174" t="s">
        <v>58</v>
      </c>
      <c r="G7" s="166"/>
      <c r="H7" s="167" t="s">
        <v>53</v>
      </c>
    </row>
    <row r="8" spans="1:22" ht="15" customHeight="1" x14ac:dyDescent="0.25">
      <c r="C8" s="62" t="s">
        <v>3</v>
      </c>
      <c r="D8" s="169">
        <v>0.1182772</v>
      </c>
      <c r="E8" s="200">
        <f>D8*100</f>
        <v>11.827719999999999</v>
      </c>
      <c r="G8" s="88" t="s">
        <v>39</v>
      </c>
      <c r="H8" s="53">
        <f>E77/E82</f>
        <v>0.21256926352774447</v>
      </c>
    </row>
    <row r="9" spans="1:22" ht="15" customHeight="1" x14ac:dyDescent="0.25">
      <c r="C9" s="26" t="s">
        <v>4</v>
      </c>
      <c r="D9" s="170">
        <v>2.2614499999999999E-2</v>
      </c>
      <c r="E9" s="201">
        <f>D9*100</f>
        <v>2.26145</v>
      </c>
      <c r="G9" s="88" t="s">
        <v>41</v>
      </c>
      <c r="H9" s="53">
        <f>E78/E85</f>
        <v>9.9458851575371862E-2</v>
      </c>
    </row>
    <row r="10" spans="1:22" ht="15" customHeight="1" x14ac:dyDescent="0.25">
      <c r="C10" s="26" t="s">
        <v>50</v>
      </c>
      <c r="D10" s="170">
        <v>8.7951699999999994E-2</v>
      </c>
      <c r="E10" s="201">
        <f>D10*100</f>
        <v>8.7951699999999988</v>
      </c>
      <c r="G10" s="104" t="s">
        <v>43</v>
      </c>
      <c r="H10" s="105">
        <f>2*(ABS(H8-H9))/(H8+H9)</f>
        <v>0.72500141158749654</v>
      </c>
    </row>
    <row r="11" spans="1:22" ht="15" customHeight="1" thickBot="1" x14ac:dyDescent="0.3">
      <c r="C11" s="54" t="s">
        <v>24</v>
      </c>
      <c r="D11" s="171">
        <v>7.6281100000000004E-2</v>
      </c>
      <c r="E11" s="202">
        <f>D11*100</f>
        <v>7.6281100000000004</v>
      </c>
      <c r="G11" s="89" t="s">
        <v>45</v>
      </c>
      <c r="H11" s="184" t="str">
        <f>IF(H10&gt;0.1,"YES","NO")</f>
        <v>YES</v>
      </c>
    </row>
    <row r="12" spans="1:22" ht="12.75" customHeight="1" x14ac:dyDescent="0.25">
      <c r="E12" s="2"/>
    </row>
    <row r="13" spans="1:22" ht="19.5" customHeight="1" thickBot="1" x14ac:dyDescent="0.3">
      <c r="C13" s="218" t="s">
        <v>27</v>
      </c>
      <c r="D13" s="218"/>
    </row>
    <row r="14" spans="1:22" ht="18" customHeight="1" x14ac:dyDescent="0.25">
      <c r="C14" s="55" t="s">
        <v>47</v>
      </c>
      <c r="D14" s="168" t="s">
        <v>64</v>
      </c>
      <c r="E14" s="174" t="s">
        <v>58</v>
      </c>
    </row>
    <row r="15" spans="1:22" ht="15" customHeight="1" x14ac:dyDescent="0.25">
      <c r="C15" s="62" t="s">
        <v>3</v>
      </c>
      <c r="D15" s="169">
        <v>0.1064494</v>
      </c>
      <c r="E15" s="200">
        <f>D15*100</f>
        <v>10.64494</v>
      </c>
    </row>
    <row r="16" spans="1:22" ht="15" customHeight="1" x14ac:dyDescent="0.25">
      <c r="C16" s="26" t="s">
        <v>4</v>
      </c>
      <c r="D16" s="170">
        <v>2.5127199999999999E-2</v>
      </c>
      <c r="E16" s="201">
        <f>D16*100</f>
        <v>2.5127199999999998</v>
      </c>
    </row>
    <row r="17" spans="3:21" ht="15" customHeight="1" x14ac:dyDescent="0.25">
      <c r="C17" s="26" t="s">
        <v>50</v>
      </c>
      <c r="D17" s="170">
        <v>9.7724099999999994E-2</v>
      </c>
      <c r="E17" s="201">
        <f>D17*100</f>
        <v>9.7724099999999989</v>
      </c>
    </row>
    <row r="18" spans="3:21" ht="15" customHeight="1" thickBot="1" x14ac:dyDescent="0.3">
      <c r="C18" s="54" t="s">
        <v>24</v>
      </c>
      <c r="D18" s="171">
        <v>0.53541000000000005</v>
      </c>
      <c r="E18" s="202">
        <f>D18*100</f>
        <v>53.541000000000004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9" t="s">
        <v>62</v>
      </c>
      <c r="D22" s="220"/>
      <c r="E22" s="220"/>
      <c r="F22" s="221"/>
    </row>
    <row r="23" spans="3:21" ht="16.5" customHeight="1" x14ac:dyDescent="0.25">
      <c r="C23" s="222" t="s">
        <v>9</v>
      </c>
      <c r="D23" s="223"/>
      <c r="E23" s="223" t="s">
        <v>10</v>
      </c>
      <c r="F23" s="224"/>
    </row>
    <row r="24" spans="3:21" ht="16.5" customHeight="1" x14ac:dyDescent="0.25">
      <c r="C24" s="60" t="str">
        <f>$C$8</f>
        <v>Ceršak</v>
      </c>
      <c r="D24" s="185">
        <v>52012099</v>
      </c>
      <c r="E24" s="61" t="s">
        <v>3</v>
      </c>
      <c r="F24" s="186">
        <v>0</v>
      </c>
    </row>
    <row r="25" spans="3:21" ht="16.5" customHeight="1" x14ac:dyDescent="0.25">
      <c r="C25" s="56" t="str">
        <f>$C$9</f>
        <v>Rogatec</v>
      </c>
      <c r="D25" s="187">
        <v>3466924</v>
      </c>
      <c r="E25" s="57" t="s">
        <v>4</v>
      </c>
      <c r="F25" s="186">
        <v>6207000</v>
      </c>
    </row>
    <row r="26" spans="3:21" ht="16.5" customHeight="1" x14ac:dyDescent="0.25">
      <c r="C26" s="58" t="str">
        <f>$C$10</f>
        <v>Šempeter pri Gorici</v>
      </c>
      <c r="D26" s="188">
        <v>1692726</v>
      </c>
      <c r="E26" s="59" t="s">
        <v>50</v>
      </c>
      <c r="F26" s="189">
        <v>0</v>
      </c>
    </row>
    <row r="27" spans="3:21" ht="16.5" customHeight="1" thickBot="1" x14ac:dyDescent="0.3">
      <c r="C27" s="126" t="str">
        <f>$C$11</f>
        <v>Slovenija</v>
      </c>
      <c r="D27" s="190">
        <v>0</v>
      </c>
      <c r="E27" s="127" t="s">
        <v>24</v>
      </c>
      <c r="F27" s="191">
        <v>61414974</v>
      </c>
    </row>
    <row r="28" spans="3:21" ht="12.75" customHeight="1" x14ac:dyDescent="0.25">
      <c r="K28" s="182"/>
      <c r="L28" s="182"/>
      <c r="P28" s="182"/>
      <c r="Q28" s="182"/>
      <c r="R28" s="182"/>
      <c r="S28" s="14"/>
      <c r="T28" s="182"/>
      <c r="U28" s="14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2" t="s">
        <v>0</v>
      </c>
      <c r="E31" s="123"/>
      <c r="F31" s="123"/>
      <c r="G31" s="124"/>
    </row>
    <row r="32" spans="3:21" ht="23.25" customHeight="1" thickBot="1" x14ac:dyDescent="0.3">
      <c r="C32" s="10"/>
      <c r="D32" s="145" t="s">
        <v>2</v>
      </c>
      <c r="E32" s="141"/>
      <c r="F32" s="141"/>
      <c r="G32" s="142"/>
      <c r="M32" s="225" t="s">
        <v>6</v>
      </c>
      <c r="N32" s="226"/>
      <c r="O32" s="227"/>
    </row>
    <row r="33" spans="2:27" ht="22.5" customHeight="1" x14ac:dyDescent="0.25">
      <c r="C33" s="150" t="s">
        <v>5</v>
      </c>
      <c r="D33" s="149" t="s">
        <v>3</v>
      </c>
      <c r="E33" s="143" t="s">
        <v>4</v>
      </c>
      <c r="F33" s="143" t="s">
        <v>50</v>
      </c>
      <c r="G33" s="144" t="s">
        <v>24</v>
      </c>
      <c r="M33" s="11" t="s">
        <v>46</v>
      </c>
      <c r="N33" s="27" t="s">
        <v>7</v>
      </c>
      <c r="O33" s="28" t="s">
        <v>8</v>
      </c>
    </row>
    <row r="34" spans="2:27" ht="17.25" customHeight="1" x14ac:dyDescent="0.25">
      <c r="C34" s="146" t="s">
        <v>3</v>
      </c>
      <c r="D34" s="139">
        <v>0</v>
      </c>
      <c r="E34" s="140">
        <v>61.83</v>
      </c>
      <c r="F34" s="140">
        <v>267.04000000000002</v>
      </c>
      <c r="G34" s="192">
        <v>166.72</v>
      </c>
      <c r="M34" s="50" t="str">
        <f>$C$24</f>
        <v>Ceršak</v>
      </c>
      <c r="N34" s="29">
        <f>G34</f>
        <v>166.72</v>
      </c>
      <c r="O34" s="30">
        <f>(SUMPRODUCT(D34:F34,D$48:F$48))/(SUM(D$48:F$48)-D48)</f>
        <v>61.830000033061062</v>
      </c>
    </row>
    <row r="35" spans="2:27" ht="17.25" customHeight="1" x14ac:dyDescent="0.25">
      <c r="C35" s="147" t="s">
        <v>4</v>
      </c>
      <c r="D35" s="137">
        <v>61.83</v>
      </c>
      <c r="E35" s="128">
        <v>0</v>
      </c>
      <c r="F35" s="77">
        <v>212.62</v>
      </c>
      <c r="G35" s="193">
        <v>112.29</v>
      </c>
      <c r="M35" s="51" t="str">
        <f>$C$25</f>
        <v>Rogatec</v>
      </c>
      <c r="N35" s="31">
        <f>G35</f>
        <v>112.29</v>
      </c>
      <c r="O35" s="32">
        <f>(SUMPRODUCT(D35:F35,D$48:F$48))/(SUM(D$48:F$48)-E48)</f>
        <v>137.22497750707342</v>
      </c>
    </row>
    <row r="36" spans="2:27" ht="17.25" customHeight="1" x14ac:dyDescent="0.25">
      <c r="C36" s="147" t="s">
        <v>50</v>
      </c>
      <c r="D36" s="137">
        <v>267.04000000000002</v>
      </c>
      <c r="E36" s="77">
        <v>212.62</v>
      </c>
      <c r="F36" s="128">
        <v>0</v>
      </c>
      <c r="G36" s="193">
        <v>100.32</v>
      </c>
      <c r="M36" s="51" t="str">
        <f>$C$26</f>
        <v>Šempeter pri Gorici</v>
      </c>
      <c r="N36" s="31">
        <f>G36</f>
        <v>100.32</v>
      </c>
      <c r="O36" s="32">
        <f>(SUMPRODUCT(D36:F36,D$48:F$48))/(SUM(D$48:F$48)-F48)</f>
        <v>212.62000000876751</v>
      </c>
    </row>
    <row r="37" spans="2:27" ht="17.25" customHeight="1" thickBot="1" x14ac:dyDescent="0.3">
      <c r="C37" s="148" t="s">
        <v>24</v>
      </c>
      <c r="D37" s="138">
        <v>104</v>
      </c>
      <c r="E37" s="78">
        <v>88</v>
      </c>
      <c r="F37" s="78">
        <v>293</v>
      </c>
      <c r="G37" s="194">
        <v>192</v>
      </c>
      <c r="K37" s="182"/>
      <c r="L37" s="182"/>
      <c r="M37" s="52" t="str">
        <f>$C$27</f>
        <v>Slovenija</v>
      </c>
      <c r="N37" s="33">
        <f>G37</f>
        <v>192</v>
      </c>
      <c r="O37" s="34">
        <f>(SUMPRODUCT(D37:F37,D$48:F$48))/(SUM(D$48:F$48))</f>
        <v>88.000000035604955</v>
      </c>
      <c r="Q37" s="182"/>
      <c r="R37" s="182"/>
      <c r="S37" s="14"/>
      <c r="T37" s="182"/>
      <c r="U37" s="14"/>
      <c r="V37" s="14"/>
    </row>
    <row r="38" spans="2:27" ht="14.25" customHeight="1" x14ac:dyDescent="0.25">
      <c r="K38" s="182"/>
      <c r="L38" s="182"/>
      <c r="Q38" s="182"/>
      <c r="R38" s="182"/>
      <c r="S38" s="14"/>
      <c r="T38" s="182"/>
      <c r="U38" s="14"/>
      <c r="V38" s="14"/>
    </row>
    <row r="39" spans="2:27" ht="14.25" customHeight="1" x14ac:dyDescent="0.25"/>
    <row r="40" spans="2:27" ht="14.25" customHeight="1" thickBot="1" x14ac:dyDescent="0.3">
      <c r="K40" s="182"/>
      <c r="L40" s="182"/>
      <c r="P40" s="16"/>
      <c r="Q40" s="182"/>
      <c r="R40" s="182"/>
      <c r="S40" s="182"/>
      <c r="T40" s="182"/>
      <c r="U40" s="14"/>
      <c r="V40" s="14"/>
      <c r="W40" s="14"/>
    </row>
    <row r="41" spans="2:27" ht="18.75" customHeight="1" x14ac:dyDescent="0.25">
      <c r="C41" s="10"/>
      <c r="D41" s="122" t="s">
        <v>11</v>
      </c>
      <c r="E41" s="123"/>
      <c r="F41" s="123"/>
      <c r="G41" s="124"/>
    </row>
    <row r="42" spans="2:27" ht="15" customHeight="1" thickBot="1" x14ac:dyDescent="0.3">
      <c r="C42" s="10"/>
      <c r="D42" s="145" t="s">
        <v>2</v>
      </c>
      <c r="E42" s="141"/>
      <c r="F42" s="141"/>
      <c r="G42" s="142"/>
      <c r="M42" s="195"/>
    </row>
    <row r="43" spans="2:27" s="17" customFormat="1" ht="23.25" customHeight="1" thickBot="1" x14ac:dyDescent="0.3">
      <c r="B43" s="13"/>
      <c r="C43" s="150" t="s">
        <v>5</v>
      </c>
      <c r="D43" s="149" t="str">
        <f>$C$34</f>
        <v>Ceršak</v>
      </c>
      <c r="E43" s="143" t="str">
        <f>$C$35</f>
        <v>Rogatec</v>
      </c>
      <c r="F43" s="143" t="str">
        <f>$C$36</f>
        <v>Šempeter pri Gorici</v>
      </c>
      <c r="G43" s="144" t="str">
        <f>$C$37</f>
        <v>Slovenija</v>
      </c>
      <c r="H43" s="63" t="s">
        <v>12</v>
      </c>
      <c r="J43" s="13"/>
      <c r="M43" s="196" t="s">
        <v>59</v>
      </c>
      <c r="N43" s="197" t="s">
        <v>13</v>
      </c>
      <c r="O43" s="197" t="s">
        <v>14</v>
      </c>
      <c r="P43" s="198" t="s">
        <v>15</v>
      </c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46" t="str">
        <f>$C$24</f>
        <v>Ceršak</v>
      </c>
      <c r="D44" s="139"/>
      <c r="E44" s="140"/>
      <c r="F44" s="140"/>
      <c r="G44" s="192"/>
      <c r="H44" s="133">
        <f>D24</f>
        <v>52012099</v>
      </c>
      <c r="M44" s="37">
        <f t="shared" ref="M44:N47" si="0">O44*N34</f>
        <v>7730017790.0121403</v>
      </c>
      <c r="N44" s="38">
        <f t="shared" si="0"/>
        <v>349143446.30120391</v>
      </c>
      <c r="O44" s="38">
        <f>H44-P44</f>
        <v>46365269.853719652</v>
      </c>
      <c r="P44" s="39">
        <f>H44/SUM($H$44:$H$47)*SUM($D$48:$F$48)</f>
        <v>5646829.1462803455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47" t="str">
        <f>$C$25</f>
        <v>Rogatec</v>
      </c>
      <c r="D45" s="137"/>
      <c r="E45" s="128"/>
      <c r="F45" s="77"/>
      <c r="G45" s="193"/>
      <c r="H45" s="134">
        <f>D25</f>
        <v>3466924</v>
      </c>
      <c r="M45" s="40">
        <f t="shared" si="0"/>
        <v>347035429.11198878</v>
      </c>
      <c r="N45" s="41">
        <f t="shared" si="0"/>
        <v>51650883.761192493</v>
      </c>
      <c r="O45" s="41">
        <f>H45-P45</f>
        <v>3090528.3561491561</v>
      </c>
      <c r="P45" s="42">
        <f>H45/SUM($H$44:$H$47)*SUM($D$48:$F$48)</f>
        <v>376395.64385084406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47" t="str">
        <f>$C$26</f>
        <v>Šempeter pri Gorici</v>
      </c>
      <c r="D46" s="137"/>
      <c r="E46" s="77"/>
      <c r="F46" s="128"/>
      <c r="G46" s="193"/>
      <c r="H46" s="134">
        <f>D26</f>
        <v>1692726</v>
      </c>
      <c r="M46" s="40">
        <f t="shared" si="0"/>
        <v>151377943.06532091</v>
      </c>
      <c r="N46" s="41">
        <f t="shared" si="0"/>
        <v>39074285.549157731</v>
      </c>
      <c r="O46" s="41">
        <f>H46-P46</f>
        <v>1508950.7881311895</v>
      </c>
      <c r="P46" s="42">
        <f>H46/SUM($H$44:$H$47)*SUM($D$48:$F$48)</f>
        <v>183775.21186881047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48" t="str">
        <f>$C$27</f>
        <v>Slovenija</v>
      </c>
      <c r="D47" s="138"/>
      <c r="E47" s="78"/>
      <c r="F47" s="78"/>
      <c r="G47" s="194"/>
      <c r="H47" s="135">
        <f>D27</f>
        <v>0</v>
      </c>
      <c r="M47" s="43">
        <f t="shared" si="0"/>
        <v>0</v>
      </c>
      <c r="N47" s="44">
        <f t="shared" si="0"/>
        <v>0</v>
      </c>
      <c r="O47" s="44">
        <f>H47-P47</f>
        <v>0</v>
      </c>
      <c r="P47" s="45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51" t="s">
        <v>12</v>
      </c>
      <c r="D48" s="153">
        <f>IF(F24=0,0.001,F24)</f>
        <v>1E-3</v>
      </c>
      <c r="E48" s="129">
        <f>IF(F25=0,0.001,F25)</f>
        <v>6207000</v>
      </c>
      <c r="F48" s="129">
        <f>IF(F26=0,0.001,F26)</f>
        <v>1E-3</v>
      </c>
      <c r="G48" s="130">
        <f>F27</f>
        <v>61414974</v>
      </c>
      <c r="H48" s="35"/>
      <c r="M48" s="36"/>
      <c r="N48" s="46" t="s">
        <v>16</v>
      </c>
      <c r="O48" s="47">
        <f>SUM(O44:O47)</f>
        <v>50964748.998000003</v>
      </c>
      <c r="P48" s="46">
        <f>SUM(P44:P47)</f>
        <v>6207000.0020000003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52" t="s">
        <v>17</v>
      </c>
      <c r="D49" s="154">
        <f>D48*D54</f>
        <v>0.12915322976558488</v>
      </c>
      <c r="E49" s="131">
        <f>E48*E54</f>
        <v>413279192.41485339</v>
      </c>
      <c r="F49" s="131">
        <f>F48*F54</f>
        <v>0.26363925510800723</v>
      </c>
      <c r="G49" s="132">
        <f>G48*G54</f>
        <v>9915655346.5315075</v>
      </c>
      <c r="H49" s="36"/>
      <c r="P49" s="102" t="s">
        <v>18</v>
      </c>
      <c r="U49" s="213"/>
      <c r="V49" s="213"/>
      <c r="W49" s="213"/>
      <c r="X49" s="213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1" t="s">
        <v>1</v>
      </c>
      <c r="E52" s="22"/>
      <c r="F52" s="22"/>
      <c r="G52" s="23"/>
    </row>
    <row r="53" spans="3:27" ht="23.25" customHeight="1" x14ac:dyDescent="0.25">
      <c r="D53" s="106" t="str">
        <f>$C$34</f>
        <v>Ceršak</v>
      </c>
      <c r="E53" s="107" t="str">
        <f>$C$35</f>
        <v>Rogatec</v>
      </c>
      <c r="F53" s="107" t="str">
        <f>$C$36</f>
        <v>Šempeter pri Gorici</v>
      </c>
      <c r="G53" s="108" t="str">
        <f>$C$37</f>
        <v>Slovenija</v>
      </c>
    </row>
    <row r="54" spans="3:27" ht="16.5" customHeight="1" thickBot="1" x14ac:dyDescent="0.3">
      <c r="D54" s="74">
        <f>(SUMPRODUCT(D34:D37,$H44:$H47))/(SUM($H44:$H47)-H44)</f>
        <v>129.15322976558488</v>
      </c>
      <c r="E54" s="75">
        <f>(SUMPRODUCT(E34:E37,$H44:$H47))/(SUM($H44:$H47)-H45)</f>
        <v>66.58276017639011</v>
      </c>
      <c r="F54" s="75">
        <f>(SUMPRODUCT(F34:F37,$H44:$H47))/(SUM($H44:$H47)-H46)</f>
        <v>263.63925510800721</v>
      </c>
      <c r="G54" s="76">
        <f>(SUMPRODUCT(G34:G37,$H44:$H47))/SUM($H44:$H47)</f>
        <v>161.45338344572949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5"/>
      <c r="D57" s="155"/>
      <c r="E57" s="159" t="s">
        <v>21</v>
      </c>
      <c r="F57" s="160"/>
      <c r="G57" s="160"/>
      <c r="H57" s="161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4" t="s">
        <v>51</v>
      </c>
      <c r="D58" s="215"/>
      <c r="E58" s="162" t="str">
        <f>$C$34</f>
        <v>Ceršak</v>
      </c>
      <c r="F58" s="163" t="str">
        <f>$C$35</f>
        <v>Rogatec</v>
      </c>
      <c r="G58" s="163" t="str">
        <f>$C$36</f>
        <v>Šempeter pri Gorici</v>
      </c>
      <c r="H58" s="164" t="str">
        <f>$C$37</f>
        <v>Slovenija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6"/>
      <c r="D59" s="217"/>
      <c r="E59" s="179">
        <f>E15</f>
        <v>10.64494</v>
      </c>
      <c r="F59" s="180">
        <f>E16</f>
        <v>2.5127199999999998</v>
      </c>
      <c r="G59" s="180">
        <f>E17</f>
        <v>9.7724099999999989</v>
      </c>
      <c r="H59" s="181">
        <f>E18</f>
        <v>53.541000000000004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56" t="str">
        <f>$C$24</f>
        <v>Ceršak</v>
      </c>
      <c r="D60" s="176">
        <f>E8</f>
        <v>11.827719999999999</v>
      </c>
      <c r="E60" s="64"/>
      <c r="F60" s="65"/>
      <c r="G60" s="66"/>
      <c r="H60" s="67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57" t="str">
        <f>$C$25</f>
        <v>Rogatec</v>
      </c>
      <c r="D61" s="177">
        <f>E9</f>
        <v>2.26145</v>
      </c>
      <c r="E61" s="68"/>
      <c r="F61" s="69"/>
      <c r="G61" s="69"/>
      <c r="H61" s="70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57" t="str">
        <f>$C$26</f>
        <v>Šempeter pri Gorici</v>
      </c>
      <c r="D62" s="177">
        <f>E10</f>
        <v>8.7951699999999988</v>
      </c>
      <c r="E62" s="68"/>
      <c r="F62" s="69"/>
      <c r="G62" s="69"/>
      <c r="H62" s="70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58" t="str">
        <f>$C$27</f>
        <v>Slovenija</v>
      </c>
      <c r="D63" s="178">
        <f>E11</f>
        <v>7.6281100000000004</v>
      </c>
      <c r="E63" s="71"/>
      <c r="F63" s="72"/>
      <c r="G63" s="72"/>
      <c r="H63" s="73"/>
    </row>
    <row r="64" spans="3:27" x14ac:dyDescent="0.25">
      <c r="D64" s="5"/>
      <c r="E64" s="5"/>
      <c r="F64" s="5"/>
      <c r="G64" s="24"/>
      <c r="H64" s="24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6" t="s">
        <v>20</v>
      </c>
      <c r="D66" s="97"/>
      <c r="E66" s="98">
        <f>SUMPRODUCT(H44:H47,D60:D63)+SUMPRODUCT(D48:G48,E59:H59)</f>
        <v>3941728207.7919173</v>
      </c>
      <c r="G66" s="199"/>
      <c r="N66" s="19"/>
      <c r="U66" s="2"/>
      <c r="V66" s="2"/>
      <c r="Z66" s="2"/>
      <c r="AA66" s="2"/>
    </row>
    <row r="67" spans="3:27" ht="15.75" customHeight="1" x14ac:dyDescent="0.25">
      <c r="C67" s="90" t="s">
        <v>22</v>
      </c>
      <c r="D67" s="91"/>
      <c r="E67" s="99">
        <f>E70/E66</f>
        <v>0.16183577308463051</v>
      </c>
      <c r="G67" s="19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2" t="s">
        <v>23</v>
      </c>
      <c r="D68" s="93"/>
      <c r="E68" s="100">
        <f>1-E67</f>
        <v>0.83816422691536951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4" t="s">
        <v>25</v>
      </c>
      <c r="D70" s="85"/>
      <c r="E70" s="79">
        <f>SUMPRODUCT(H44:H47,D60:D63)</f>
        <v>637912631.79750001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49" t="s">
        <v>26</v>
      </c>
      <c r="D71" s="87"/>
      <c r="E71" s="80">
        <f>SUMPRODUCT(D48:F48,E59:G59)+G48*H59</f>
        <v>3303815575.9944172</v>
      </c>
      <c r="F71" s="12"/>
      <c r="G71" s="14"/>
      <c r="K71" s="18"/>
      <c r="L71" s="18"/>
      <c r="R71" s="18"/>
      <c r="S71" s="18"/>
      <c r="T71" s="18"/>
      <c r="U71" s="6"/>
      <c r="V71" s="2"/>
      <c r="Z71" s="2"/>
      <c r="AA71" s="2"/>
    </row>
    <row r="72" spans="3:27" ht="15.75" customHeight="1" thickBot="1" x14ac:dyDescent="0.3">
      <c r="G72" s="14"/>
      <c r="K72" s="18"/>
      <c r="L72" s="18"/>
      <c r="R72" s="18"/>
      <c r="S72" s="18"/>
      <c r="T72" s="18"/>
      <c r="U72" s="6"/>
      <c r="V72" s="2"/>
      <c r="Z72" s="2"/>
      <c r="AA72" s="2"/>
    </row>
    <row r="73" spans="3:27" ht="15.75" customHeight="1" x14ac:dyDescent="0.25">
      <c r="C73" s="84" t="s">
        <v>28</v>
      </c>
      <c r="D73" s="85"/>
      <c r="E73" s="79">
        <f>E70-E74</f>
        <v>568655983.60849833</v>
      </c>
      <c r="G73" s="101" t="s">
        <v>29</v>
      </c>
      <c r="U73" s="7"/>
      <c r="V73" s="2"/>
      <c r="Z73" s="2"/>
      <c r="AA73" s="2"/>
    </row>
    <row r="74" spans="3:27" ht="15.75" customHeight="1" x14ac:dyDescent="0.25">
      <c r="C74" s="48" t="s">
        <v>30</v>
      </c>
      <c r="D74" s="86"/>
      <c r="E74" s="81">
        <f>SUMPRODUCT(D60:D63,P44:P47)</f>
        <v>69256648.18900165</v>
      </c>
      <c r="G74" s="101" t="s">
        <v>31</v>
      </c>
      <c r="U74" s="2"/>
      <c r="V74" s="2"/>
      <c r="Z74" s="2"/>
      <c r="AA74" s="2"/>
    </row>
    <row r="75" spans="3:27" ht="15.75" customHeight="1" x14ac:dyDescent="0.25">
      <c r="C75" s="48" t="s">
        <v>32</v>
      </c>
      <c r="D75" s="86"/>
      <c r="E75" s="82">
        <f>SUMPRODUCT(G48,H59)</f>
        <v>3288219122.934</v>
      </c>
      <c r="G75" s="2"/>
      <c r="U75" s="2"/>
      <c r="V75" s="2"/>
      <c r="Z75" s="2"/>
      <c r="AA75" s="2"/>
    </row>
    <row r="76" spans="3:27" ht="15.75" customHeight="1" x14ac:dyDescent="0.25">
      <c r="C76" s="48" t="s">
        <v>33</v>
      </c>
      <c r="D76" s="86"/>
      <c r="E76" s="82">
        <f>SUMPRODUCT(D48:F48,E59:G59)</f>
        <v>15596453.06041735</v>
      </c>
      <c r="G76" s="182"/>
      <c r="U76" s="7"/>
      <c r="V76" s="2"/>
      <c r="Z76" s="2"/>
      <c r="AA76" s="2"/>
    </row>
    <row r="77" spans="3:27" ht="15.75" customHeight="1" x14ac:dyDescent="0.25">
      <c r="C77" s="90" t="s">
        <v>34</v>
      </c>
      <c r="D77" s="91"/>
      <c r="E77" s="94">
        <f>E73+E75</f>
        <v>3856875106.5424986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2" t="s">
        <v>35</v>
      </c>
      <c r="D78" s="93"/>
      <c r="E78" s="95">
        <f>E74+E76</f>
        <v>84853101.249419004</v>
      </c>
      <c r="F78" s="12"/>
      <c r="G78" s="2"/>
      <c r="J78" s="2"/>
      <c r="M78" s="20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5"/>
      <c r="J79" s="2"/>
      <c r="M79" s="182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4" t="s">
        <v>36</v>
      </c>
      <c r="D80" s="85"/>
      <c r="E80" s="83">
        <f>SUM(M44:M47)</f>
        <v>8228431162.1894503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48" t="s">
        <v>37</v>
      </c>
      <c r="D81" s="86"/>
      <c r="E81" s="82">
        <f>G49</f>
        <v>9915655346.5315075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0" t="s">
        <v>38</v>
      </c>
      <c r="D82" s="91"/>
      <c r="E82" s="94">
        <f>SUM(E80:E81)</f>
        <v>18144086508.720959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48" t="s">
        <v>40</v>
      </c>
      <c r="D83" s="86"/>
      <c r="E83" s="81">
        <f>SUM(N44:N47)</f>
        <v>439868615.61155415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48" t="s">
        <v>42</v>
      </c>
      <c r="D84" s="86"/>
      <c r="E84" s="82">
        <f>SUM(D49:F49)</f>
        <v>413279192.80764592</v>
      </c>
    </row>
    <row r="85" spans="3:27" ht="15.75" customHeight="1" thickBot="1" x14ac:dyDescent="0.3">
      <c r="C85" s="92" t="s">
        <v>44</v>
      </c>
      <c r="D85" s="93"/>
      <c r="E85" s="95">
        <f>SUM(E83:E84)</f>
        <v>853147808.41920006</v>
      </c>
    </row>
    <row r="86" spans="3:27" ht="15.75" customHeight="1" x14ac:dyDescent="0.25">
      <c r="I86" s="14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mergeCells count="8">
    <mergeCell ref="U49:X49"/>
    <mergeCell ref="C58:D59"/>
    <mergeCell ref="C6:D6"/>
    <mergeCell ref="C13:D13"/>
    <mergeCell ref="C22:F22"/>
    <mergeCell ref="C23:D23"/>
    <mergeCell ref="E23:F23"/>
    <mergeCell ref="M32:O32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in="1" max="15" man="1"/>
    <brk id="86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C2473-306F-4267-B3CE-35C8C0162EAB}">
  <sheetPr codeName="List4">
    <tabColor theme="8" tint="-0.249977111117893"/>
  </sheetPr>
  <dimension ref="A1:AA86"/>
  <sheetViews>
    <sheetView showGridLines="0" showRowColHeaders="0" zoomScale="85" zoomScaleNormal="85" workbookViewId="0">
      <selection activeCell="B10" sqref="B10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5.7109375" style="13" customWidth="1"/>
    <col min="4" max="7" width="22" style="13" customWidth="1"/>
    <col min="8" max="9" width="21.7109375" style="13" customWidth="1"/>
    <col min="10" max="12" width="8" style="13" customWidth="1"/>
    <col min="13" max="13" width="28" style="13" customWidth="1"/>
    <col min="14" max="16" width="20.7109375" style="13" customWidth="1"/>
    <col min="17" max="17" width="8" style="13" customWidth="1"/>
    <col min="18" max="18" width="15" style="13" customWidth="1"/>
    <col min="19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x14ac:dyDescent="0.25">
      <c r="A1" s="183"/>
    </row>
    <row r="2" spans="1:22" ht="34.5" customHeight="1" x14ac:dyDescent="0.25">
      <c r="A2" s="103"/>
      <c r="B2" s="103"/>
      <c r="C2" s="172" t="s">
        <v>57</v>
      </c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22" ht="12.75" customHeight="1" x14ac:dyDescent="0.25"/>
    <row r="4" spans="1:22" ht="14.25" customHeight="1" x14ac:dyDescent="0.25">
      <c r="C4" s="125" t="s">
        <v>49</v>
      </c>
      <c r="D4" s="165" t="s">
        <v>61</v>
      </c>
      <c r="K4" s="182"/>
      <c r="L4" s="182"/>
      <c r="P4" s="182"/>
      <c r="Q4" s="182"/>
      <c r="R4" s="182"/>
      <c r="S4" s="14"/>
      <c r="T4" s="182"/>
      <c r="U4" s="14"/>
      <c r="V4" s="14"/>
    </row>
    <row r="5" spans="1:22" ht="14.25" customHeight="1" x14ac:dyDescent="0.25"/>
    <row r="6" spans="1:22" ht="19.5" customHeight="1" thickBot="1" x14ac:dyDescent="0.3">
      <c r="C6" s="218" t="s">
        <v>19</v>
      </c>
      <c r="D6" s="218"/>
    </row>
    <row r="7" spans="1:22" ht="18" customHeight="1" x14ac:dyDescent="0.25">
      <c r="C7" s="55" t="s">
        <v>46</v>
      </c>
      <c r="D7" s="168" t="s">
        <v>64</v>
      </c>
      <c r="E7" s="174" t="s">
        <v>58</v>
      </c>
      <c r="G7" s="166"/>
      <c r="H7" s="167" t="s">
        <v>53</v>
      </c>
    </row>
    <row r="8" spans="1:22" ht="15" customHeight="1" x14ac:dyDescent="0.25">
      <c r="C8" s="206" t="s">
        <v>3</v>
      </c>
      <c r="D8" s="207">
        <v>0.35182000000000002</v>
      </c>
      <c r="E8" s="203">
        <f>D8*100</f>
        <v>35.182000000000002</v>
      </c>
      <c r="G8" s="88" t="s">
        <v>39</v>
      </c>
      <c r="H8" s="53">
        <f>E77/E82</f>
        <v>1.9911591422342987E-3</v>
      </c>
    </row>
    <row r="9" spans="1:22" ht="15" customHeight="1" x14ac:dyDescent="0.25">
      <c r="C9" s="26" t="s">
        <v>4</v>
      </c>
      <c r="D9" s="208">
        <v>0.27543000000000001</v>
      </c>
      <c r="E9" s="204">
        <f>D9*100</f>
        <v>27.542999999999999</v>
      </c>
      <c r="G9" s="88" t="s">
        <v>41</v>
      </c>
      <c r="H9" s="53">
        <f>E78/E85</f>
        <v>3.8557054125752934E-3</v>
      </c>
      <c r="R9" s="18"/>
    </row>
    <row r="10" spans="1:22" ht="15" customHeight="1" x14ac:dyDescent="0.25">
      <c r="C10" s="26" t="s">
        <v>50</v>
      </c>
      <c r="D10" s="208">
        <v>0.26861000000000002</v>
      </c>
      <c r="E10" s="204">
        <f>D10*100</f>
        <v>26.861000000000001</v>
      </c>
      <c r="G10" s="104" t="s">
        <v>43</v>
      </c>
      <c r="H10" s="105">
        <f>2*(ABS(H8-H9))/(H8+H9)</f>
        <v>0.63779355682430894</v>
      </c>
      <c r="R10" s="18"/>
    </row>
    <row r="11" spans="1:22" ht="15" customHeight="1" thickBot="1" x14ac:dyDescent="0.3">
      <c r="C11" s="54" t="s">
        <v>24</v>
      </c>
      <c r="D11" s="209">
        <v>0.29862</v>
      </c>
      <c r="E11" s="205">
        <f>D11*100</f>
        <v>29.861999999999998</v>
      </c>
      <c r="G11" s="89" t="s">
        <v>45</v>
      </c>
      <c r="H11" s="184" t="str">
        <f>IF(H10&gt;0.1,"YES","NO")</f>
        <v>YES</v>
      </c>
      <c r="R11" s="18"/>
    </row>
    <row r="12" spans="1:22" ht="12.75" customHeight="1" x14ac:dyDescent="0.25">
      <c r="E12" s="2"/>
      <c r="R12" s="18"/>
    </row>
    <row r="13" spans="1:22" ht="19.5" customHeight="1" thickBot="1" x14ac:dyDescent="0.3">
      <c r="C13" s="218" t="s">
        <v>27</v>
      </c>
      <c r="D13" s="218"/>
      <c r="R13" s="18"/>
    </row>
    <row r="14" spans="1:22" ht="18" customHeight="1" x14ac:dyDescent="0.25">
      <c r="C14" s="55" t="s">
        <v>47</v>
      </c>
      <c r="D14" s="168" t="s">
        <v>64</v>
      </c>
      <c r="E14" s="174" t="s">
        <v>58</v>
      </c>
      <c r="R14" s="18"/>
    </row>
    <row r="15" spans="1:22" ht="15" customHeight="1" x14ac:dyDescent="0.25">
      <c r="C15" s="206" t="str">
        <f>$C$8</f>
        <v>Ceršak</v>
      </c>
      <c r="D15" s="207">
        <v>0.31663999999999998</v>
      </c>
      <c r="E15" s="203">
        <f>D15*100</f>
        <v>31.663999999999998</v>
      </c>
      <c r="R15" s="18"/>
    </row>
    <row r="16" spans="1:22" ht="15" customHeight="1" x14ac:dyDescent="0.25">
      <c r="C16" s="26" t="str">
        <f>$C$9</f>
        <v>Rogatec</v>
      </c>
      <c r="D16" s="208">
        <v>0.18523999999999999</v>
      </c>
      <c r="E16" s="204">
        <f>D16*100</f>
        <v>18.523999999999997</v>
      </c>
      <c r="R16" s="18"/>
    </row>
    <row r="17" spans="3:21" ht="15" customHeight="1" x14ac:dyDescent="0.25">
      <c r="C17" s="26" t="str">
        <f>$C$10</f>
        <v>Šempeter pri Gorici</v>
      </c>
      <c r="D17" s="208">
        <v>0.24174900000000002</v>
      </c>
      <c r="E17" s="204">
        <f>D17*100</f>
        <v>24.174900000000001</v>
      </c>
    </row>
    <row r="18" spans="3:21" ht="15" customHeight="1" thickBot="1" x14ac:dyDescent="0.3">
      <c r="C18" s="54" t="str">
        <f>$C$11</f>
        <v>Slovenija</v>
      </c>
      <c r="D18" s="209">
        <v>0.30219000000000001</v>
      </c>
      <c r="E18" s="205">
        <f>D18*100</f>
        <v>30.219000000000001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9" t="s">
        <v>62</v>
      </c>
      <c r="D22" s="220"/>
      <c r="E22" s="220"/>
      <c r="F22" s="221"/>
    </row>
    <row r="23" spans="3:21" ht="16.5" customHeight="1" x14ac:dyDescent="0.25">
      <c r="C23" s="222" t="s">
        <v>9</v>
      </c>
      <c r="D23" s="223"/>
      <c r="E23" s="223" t="s">
        <v>10</v>
      </c>
      <c r="F23" s="224"/>
    </row>
    <row r="24" spans="3:21" ht="16.5" customHeight="1" x14ac:dyDescent="0.25">
      <c r="C24" s="60" t="str">
        <f>$C$8</f>
        <v>Ceršak</v>
      </c>
      <c r="D24" s="185">
        <v>52012099</v>
      </c>
      <c r="E24" s="61" t="s">
        <v>3</v>
      </c>
      <c r="F24" s="186">
        <v>0</v>
      </c>
    </row>
    <row r="25" spans="3:21" ht="16.5" customHeight="1" x14ac:dyDescent="0.25">
      <c r="C25" s="56" t="str">
        <f>$C$9</f>
        <v>Rogatec</v>
      </c>
      <c r="D25" s="187">
        <v>3466924</v>
      </c>
      <c r="E25" s="57" t="s">
        <v>4</v>
      </c>
      <c r="F25" s="186">
        <v>6207000</v>
      </c>
    </row>
    <row r="26" spans="3:21" ht="16.5" customHeight="1" x14ac:dyDescent="0.25">
      <c r="C26" s="58" t="str">
        <f>$C$10</f>
        <v>Šempeter pri Gorici</v>
      </c>
      <c r="D26" s="188">
        <v>1692726</v>
      </c>
      <c r="E26" s="59" t="s">
        <v>50</v>
      </c>
      <c r="F26" s="189">
        <v>0</v>
      </c>
    </row>
    <row r="27" spans="3:21" ht="16.5" customHeight="1" thickBot="1" x14ac:dyDescent="0.3">
      <c r="C27" s="126" t="str">
        <f>$C$11</f>
        <v>Slovenija</v>
      </c>
      <c r="D27" s="190">
        <v>0</v>
      </c>
      <c r="E27" s="127" t="s">
        <v>24</v>
      </c>
      <c r="F27" s="191">
        <v>61414974</v>
      </c>
    </row>
    <row r="28" spans="3:21" ht="12.75" customHeight="1" x14ac:dyDescent="0.25">
      <c r="K28" s="182"/>
      <c r="L28" s="182"/>
      <c r="P28" s="182"/>
      <c r="Q28" s="182"/>
      <c r="R28" s="182"/>
      <c r="S28" s="14"/>
      <c r="T28" s="182"/>
      <c r="U28" s="14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2" t="s">
        <v>0</v>
      </c>
      <c r="E31" s="123"/>
      <c r="F31" s="123"/>
      <c r="G31" s="124"/>
    </row>
    <row r="32" spans="3:21" ht="23.25" customHeight="1" thickBot="1" x14ac:dyDescent="0.3">
      <c r="C32" s="10"/>
      <c r="D32" s="145" t="s">
        <v>2</v>
      </c>
      <c r="E32" s="141"/>
      <c r="F32" s="141"/>
      <c r="G32" s="142"/>
      <c r="M32" s="225" t="s">
        <v>6</v>
      </c>
      <c r="N32" s="226"/>
      <c r="O32" s="227"/>
    </row>
    <row r="33" spans="2:27" ht="22.5" customHeight="1" x14ac:dyDescent="0.25">
      <c r="C33" s="150" t="s">
        <v>5</v>
      </c>
      <c r="D33" s="149" t="s">
        <v>3</v>
      </c>
      <c r="E33" s="143" t="s">
        <v>4</v>
      </c>
      <c r="F33" s="143" t="s">
        <v>50</v>
      </c>
      <c r="G33" s="144" t="s">
        <v>24</v>
      </c>
      <c r="M33" s="11" t="s">
        <v>46</v>
      </c>
      <c r="N33" s="27" t="s">
        <v>7</v>
      </c>
      <c r="O33" s="28" t="s">
        <v>8</v>
      </c>
    </row>
    <row r="34" spans="2:27" ht="17.25" customHeight="1" x14ac:dyDescent="0.25">
      <c r="C34" s="146" t="s">
        <v>3</v>
      </c>
      <c r="D34" s="139">
        <v>0</v>
      </c>
      <c r="E34" s="140">
        <v>61.83</v>
      </c>
      <c r="F34" s="140">
        <v>267.04000000000002</v>
      </c>
      <c r="G34" s="192">
        <v>166.72</v>
      </c>
      <c r="M34" s="50" t="str">
        <f>$C$24</f>
        <v>Ceršak</v>
      </c>
      <c r="N34" s="29">
        <f>G34</f>
        <v>166.72</v>
      </c>
      <c r="O34" s="30">
        <f>(SUMPRODUCT(D34:F34,D$48:F$48))/(SUM(D$48:F$48)-D48)</f>
        <v>61.830000033061062</v>
      </c>
    </row>
    <row r="35" spans="2:27" ht="17.25" customHeight="1" x14ac:dyDescent="0.25">
      <c r="C35" s="147" t="s">
        <v>4</v>
      </c>
      <c r="D35" s="137">
        <v>61.83</v>
      </c>
      <c r="E35" s="128">
        <v>0</v>
      </c>
      <c r="F35" s="77">
        <v>212.62</v>
      </c>
      <c r="G35" s="193">
        <v>112.29</v>
      </c>
      <c r="M35" s="51" t="str">
        <f>$C$25</f>
        <v>Rogatec</v>
      </c>
      <c r="N35" s="31">
        <f>G35</f>
        <v>112.29</v>
      </c>
      <c r="O35" s="32">
        <f>(SUMPRODUCT(D35:F35,D$48:F$48))/(SUM(D$48:F$48)-E48)</f>
        <v>137.22497750707342</v>
      </c>
    </row>
    <row r="36" spans="2:27" ht="17.25" customHeight="1" x14ac:dyDescent="0.25">
      <c r="C36" s="147" t="s">
        <v>50</v>
      </c>
      <c r="D36" s="137">
        <v>267.04000000000002</v>
      </c>
      <c r="E36" s="77">
        <v>212.62</v>
      </c>
      <c r="F36" s="128">
        <v>0</v>
      </c>
      <c r="G36" s="193">
        <v>100.32</v>
      </c>
      <c r="M36" s="51" t="str">
        <f>$C$26</f>
        <v>Šempeter pri Gorici</v>
      </c>
      <c r="N36" s="31">
        <f>G36</f>
        <v>100.32</v>
      </c>
      <c r="O36" s="32">
        <f>(SUMPRODUCT(D36:F36,D$48:F$48))/(SUM(D$48:F$48)-F48)</f>
        <v>212.62000000876751</v>
      </c>
    </row>
    <row r="37" spans="2:27" ht="17.25" customHeight="1" thickBot="1" x14ac:dyDescent="0.3">
      <c r="C37" s="148" t="s">
        <v>24</v>
      </c>
      <c r="D37" s="138">
        <v>104</v>
      </c>
      <c r="E37" s="78">
        <v>88</v>
      </c>
      <c r="F37" s="78">
        <v>293</v>
      </c>
      <c r="G37" s="194">
        <v>192</v>
      </c>
      <c r="K37" s="182"/>
      <c r="L37" s="182"/>
      <c r="M37" s="52" t="str">
        <f>$C$27</f>
        <v>Slovenija</v>
      </c>
      <c r="N37" s="33">
        <f>G37</f>
        <v>192</v>
      </c>
      <c r="O37" s="34">
        <f>(SUMPRODUCT(D37:F37,D$48:F$48))/(SUM(D$48:F$48))</f>
        <v>88.000000035604955</v>
      </c>
      <c r="Q37" s="182"/>
      <c r="R37" s="182"/>
      <c r="S37" s="14"/>
      <c r="T37" s="182"/>
      <c r="U37" s="14"/>
      <c r="V37" s="14"/>
    </row>
    <row r="38" spans="2:27" ht="14.25" customHeight="1" x14ac:dyDescent="0.25">
      <c r="K38" s="182"/>
      <c r="L38" s="182"/>
      <c r="Q38" s="182"/>
      <c r="R38" s="182"/>
      <c r="S38" s="14"/>
      <c r="T38" s="182"/>
      <c r="U38" s="14"/>
      <c r="V38" s="14"/>
    </row>
    <row r="39" spans="2:27" ht="14.25" customHeight="1" x14ac:dyDescent="0.25"/>
    <row r="40" spans="2:27" ht="14.25" customHeight="1" thickBot="1" x14ac:dyDescent="0.3">
      <c r="K40" s="182"/>
      <c r="L40" s="182"/>
      <c r="P40" s="16"/>
      <c r="Q40" s="182"/>
      <c r="R40" s="182"/>
      <c r="S40" s="182"/>
      <c r="T40" s="182"/>
      <c r="U40" s="14"/>
      <c r="V40" s="14"/>
      <c r="W40" s="14"/>
    </row>
    <row r="41" spans="2:27" ht="18.75" customHeight="1" x14ac:dyDescent="0.25">
      <c r="C41" s="10"/>
      <c r="D41" s="122" t="s">
        <v>11</v>
      </c>
      <c r="E41" s="123"/>
      <c r="F41" s="123"/>
      <c r="G41" s="124"/>
    </row>
    <row r="42" spans="2:27" ht="15" customHeight="1" thickBot="1" x14ac:dyDescent="0.3">
      <c r="C42" s="10"/>
      <c r="D42" s="145" t="s">
        <v>2</v>
      </c>
      <c r="E42" s="141"/>
      <c r="F42" s="141"/>
      <c r="G42" s="142"/>
      <c r="M42" s="195"/>
    </row>
    <row r="43" spans="2:27" s="17" customFormat="1" ht="23.25" customHeight="1" thickBot="1" x14ac:dyDescent="0.3">
      <c r="B43" s="13"/>
      <c r="C43" s="150" t="s">
        <v>5</v>
      </c>
      <c r="D43" s="149" t="str">
        <f>$C$34</f>
        <v>Ceršak</v>
      </c>
      <c r="E43" s="143" t="str">
        <f>$C$35</f>
        <v>Rogatec</v>
      </c>
      <c r="F43" s="143" t="str">
        <f>$C$36</f>
        <v>Šempeter pri Gorici</v>
      </c>
      <c r="G43" s="144" t="str">
        <f>$C$37</f>
        <v>Slovenija</v>
      </c>
      <c r="H43" s="63" t="s">
        <v>12</v>
      </c>
      <c r="J43" s="13"/>
      <c r="M43" s="196" t="s">
        <v>59</v>
      </c>
      <c r="N43" s="197" t="s">
        <v>13</v>
      </c>
      <c r="O43" s="197" t="s">
        <v>14</v>
      </c>
      <c r="P43" s="198" t="s">
        <v>15</v>
      </c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46" t="str">
        <f>$C$24</f>
        <v>Ceršak</v>
      </c>
      <c r="D44" s="139"/>
      <c r="E44" s="140"/>
      <c r="F44" s="140"/>
      <c r="G44" s="192"/>
      <c r="H44" s="133">
        <f>D24</f>
        <v>52012099</v>
      </c>
      <c r="M44" s="37">
        <f t="shared" ref="M44:N47" si="0">O44*N34</f>
        <v>7730017790.0121403</v>
      </c>
      <c r="N44" s="38">
        <f t="shared" si="0"/>
        <v>349143446.30120391</v>
      </c>
      <c r="O44" s="38">
        <f>H44-P44</f>
        <v>46365269.853719652</v>
      </c>
      <c r="P44" s="39">
        <f>H44/SUM($H$44:$H$47)*SUM($D$48:$F$48)</f>
        <v>5646829.1462803455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47" t="str">
        <f>$C$25</f>
        <v>Rogatec</v>
      </c>
      <c r="D45" s="137"/>
      <c r="E45" s="128"/>
      <c r="F45" s="77"/>
      <c r="G45" s="193"/>
      <c r="H45" s="134">
        <f>D25</f>
        <v>3466924</v>
      </c>
      <c r="M45" s="40">
        <f t="shared" si="0"/>
        <v>347035429.11198878</v>
      </c>
      <c r="N45" s="41">
        <f t="shared" si="0"/>
        <v>51650883.761192493</v>
      </c>
      <c r="O45" s="41">
        <f>H45-P45</f>
        <v>3090528.3561491561</v>
      </c>
      <c r="P45" s="42">
        <f>H45/SUM($H$44:$H$47)*SUM($D$48:$F$48)</f>
        <v>376395.64385084406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47" t="str">
        <f>$C$26</f>
        <v>Šempeter pri Gorici</v>
      </c>
      <c r="D46" s="137"/>
      <c r="E46" s="77"/>
      <c r="F46" s="128"/>
      <c r="G46" s="193"/>
      <c r="H46" s="134">
        <f>D26</f>
        <v>1692726</v>
      </c>
      <c r="M46" s="40">
        <f t="shared" si="0"/>
        <v>151377943.06532091</v>
      </c>
      <c r="N46" s="41">
        <f t="shared" si="0"/>
        <v>39074285.549157731</v>
      </c>
      <c r="O46" s="41">
        <f>H46-P46</f>
        <v>1508950.7881311895</v>
      </c>
      <c r="P46" s="42">
        <f>H46/SUM($H$44:$H$47)*SUM($D$48:$F$48)</f>
        <v>183775.21186881047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48" t="str">
        <f>$C$27</f>
        <v>Slovenija</v>
      </c>
      <c r="D47" s="138"/>
      <c r="E47" s="78"/>
      <c r="F47" s="78"/>
      <c r="G47" s="194"/>
      <c r="H47" s="135">
        <f>D27</f>
        <v>0</v>
      </c>
      <c r="M47" s="43">
        <f t="shared" si="0"/>
        <v>0</v>
      </c>
      <c r="N47" s="44">
        <f t="shared" si="0"/>
        <v>0</v>
      </c>
      <c r="O47" s="44">
        <f>H47-P47</f>
        <v>0</v>
      </c>
      <c r="P47" s="45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51" t="s">
        <v>12</v>
      </c>
      <c r="D48" s="153">
        <f>IF(F24=0,0.001,F24)</f>
        <v>1E-3</v>
      </c>
      <c r="E48" s="129">
        <f>IF(F25=0,0.001,F25)</f>
        <v>6207000</v>
      </c>
      <c r="F48" s="129">
        <f>IF(F26=0,0.001,F26)</f>
        <v>1E-3</v>
      </c>
      <c r="G48" s="130">
        <f>F27</f>
        <v>61414974</v>
      </c>
      <c r="H48" s="35"/>
      <c r="M48" s="36"/>
      <c r="N48" s="46" t="s">
        <v>16</v>
      </c>
      <c r="O48" s="47">
        <f>SUM(O44:O47)</f>
        <v>50964748.998000003</v>
      </c>
      <c r="P48" s="46">
        <f>SUM(P44:P47)</f>
        <v>6207000.0020000003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52" t="s">
        <v>17</v>
      </c>
      <c r="D49" s="154">
        <f>D48*D54</f>
        <v>0.12915322976558488</v>
      </c>
      <c r="E49" s="131">
        <f>E48*E54</f>
        <v>413279192.41485339</v>
      </c>
      <c r="F49" s="131">
        <f>F48*F54</f>
        <v>0.26363925510800723</v>
      </c>
      <c r="G49" s="132">
        <f>G48*G54</f>
        <v>9915655346.5315075</v>
      </c>
      <c r="H49" s="36"/>
      <c r="P49" s="102" t="s">
        <v>18</v>
      </c>
      <c r="U49" s="213"/>
      <c r="V49" s="213"/>
      <c r="W49" s="213"/>
      <c r="X49" s="213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1" t="s">
        <v>1</v>
      </c>
      <c r="E52" s="22"/>
      <c r="F52" s="22"/>
      <c r="G52" s="23"/>
    </row>
    <row r="53" spans="3:27" ht="23.25" customHeight="1" x14ac:dyDescent="0.25">
      <c r="D53" s="106" t="str">
        <f>$C$34</f>
        <v>Ceršak</v>
      </c>
      <c r="E53" s="107" t="str">
        <f>$C$35</f>
        <v>Rogatec</v>
      </c>
      <c r="F53" s="107" t="str">
        <f>$C$36</f>
        <v>Šempeter pri Gorici</v>
      </c>
      <c r="G53" s="108" t="str">
        <f>$C$37</f>
        <v>Slovenija</v>
      </c>
    </row>
    <row r="54" spans="3:27" ht="16.5" customHeight="1" thickBot="1" x14ac:dyDescent="0.3">
      <c r="D54" s="74">
        <f>(SUMPRODUCT(D34:D37,$H44:$H47))/(SUM($H44:$H47)-H44)</f>
        <v>129.15322976558488</v>
      </c>
      <c r="E54" s="75">
        <f>(SUMPRODUCT(E34:E37,$H44:$H47))/(SUM($H44:$H47)-H45)</f>
        <v>66.58276017639011</v>
      </c>
      <c r="F54" s="75">
        <f>(SUMPRODUCT(F34:F37,$H44:$H47))/(SUM($H44:$H47)-H46)</f>
        <v>263.63925510800721</v>
      </c>
      <c r="G54" s="76">
        <f>(SUMPRODUCT(G34:G37,$H44:$H47))/SUM($H44:$H47)</f>
        <v>161.45338344572949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5"/>
      <c r="D57" s="155"/>
      <c r="E57" s="159" t="s">
        <v>21</v>
      </c>
      <c r="F57" s="160"/>
      <c r="G57" s="160"/>
      <c r="H57" s="161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4" t="s">
        <v>60</v>
      </c>
      <c r="D58" s="215"/>
      <c r="E58" s="162" t="str">
        <f>$C$34</f>
        <v>Ceršak</v>
      </c>
      <c r="F58" s="163" t="str">
        <f>$C$35</f>
        <v>Rogatec</v>
      </c>
      <c r="G58" s="163" t="str">
        <f>$C$36</f>
        <v>Šempeter pri Gorici</v>
      </c>
      <c r="H58" s="164" t="str">
        <f>$C$37</f>
        <v>Slovenija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6"/>
      <c r="D59" s="217"/>
      <c r="E59" s="179">
        <f>D15</f>
        <v>0.31663999999999998</v>
      </c>
      <c r="F59" s="180">
        <f>D16</f>
        <v>0.18523999999999999</v>
      </c>
      <c r="G59" s="180">
        <f>D17</f>
        <v>0.24174900000000002</v>
      </c>
      <c r="H59" s="181">
        <f>D18</f>
        <v>0.30219000000000001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56" t="str">
        <f>$C$24</f>
        <v>Ceršak</v>
      </c>
      <c r="D60" s="176">
        <f>D8</f>
        <v>0.35182000000000002</v>
      </c>
      <c r="E60" s="64"/>
      <c r="F60" s="65"/>
      <c r="G60" s="66"/>
      <c r="H60" s="67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57" t="str">
        <f>$C$25</f>
        <v>Rogatec</v>
      </c>
      <c r="D61" s="177">
        <f>D9</f>
        <v>0.27543000000000001</v>
      </c>
      <c r="E61" s="68"/>
      <c r="F61" s="69"/>
      <c r="G61" s="69"/>
      <c r="H61" s="70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57" t="str">
        <f>$C$26</f>
        <v>Šempeter pri Gorici</v>
      </c>
      <c r="D62" s="177">
        <f>D10</f>
        <v>0.26861000000000002</v>
      </c>
      <c r="E62" s="68"/>
      <c r="F62" s="69"/>
      <c r="G62" s="69"/>
      <c r="H62" s="70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58" t="str">
        <f>$C$27</f>
        <v>Slovenija</v>
      </c>
      <c r="D63" s="178">
        <f>D11</f>
        <v>0.29862</v>
      </c>
      <c r="E63" s="71"/>
      <c r="F63" s="72"/>
      <c r="G63" s="72"/>
      <c r="H63" s="73"/>
    </row>
    <row r="64" spans="3:27" x14ac:dyDescent="0.25">
      <c r="D64" s="5"/>
      <c r="E64" s="5"/>
      <c r="F64" s="5"/>
      <c r="G64" s="24"/>
      <c r="H64" s="24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6" t="s">
        <v>20</v>
      </c>
      <c r="D66" s="97"/>
      <c r="E66" s="98">
        <f>SUMPRODUCT(H44:H47,D60:D63)+SUMPRODUCT(D48:G48,E59:H59)</f>
        <v>39417250.351978391</v>
      </c>
      <c r="G66" s="199"/>
      <c r="N66" s="19"/>
      <c r="U66" s="2"/>
      <c r="V66" s="2"/>
      <c r="Z66" s="2"/>
      <c r="AA66" s="2"/>
    </row>
    <row r="67" spans="3:27" ht="15.75" customHeight="1" x14ac:dyDescent="0.25">
      <c r="C67" s="90" t="s">
        <v>22</v>
      </c>
      <c r="D67" s="91"/>
      <c r="E67" s="99">
        <f>E70/E66</f>
        <v>0.49999618193486733</v>
      </c>
      <c r="G67" s="19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2" t="s">
        <v>23</v>
      </c>
      <c r="D68" s="93"/>
      <c r="E68" s="100">
        <f>1-E67</f>
        <v>0.50000381806513272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4" t="s">
        <v>25</v>
      </c>
      <c r="D70" s="85"/>
      <c r="E70" s="79">
        <f>SUMPRODUCT(H44:H47,D60:D63)</f>
        <v>19708474.67836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49" t="s">
        <v>26</v>
      </c>
      <c r="D71" s="87"/>
      <c r="E71" s="80">
        <f>SUMPRODUCT(D48:F48,E59:G59)+G48*H59</f>
        <v>19708775.673618387</v>
      </c>
      <c r="F71" s="12"/>
      <c r="G71" s="14"/>
      <c r="K71" s="18"/>
      <c r="L71" s="18"/>
      <c r="R71" s="18"/>
      <c r="S71" s="18"/>
      <c r="T71" s="18"/>
      <c r="U71" s="6"/>
      <c r="V71" s="2"/>
      <c r="Z71" s="2"/>
      <c r="AA71" s="2"/>
    </row>
    <row r="72" spans="3:27" ht="15.75" customHeight="1" thickBot="1" x14ac:dyDescent="0.3">
      <c r="G72" s="14"/>
      <c r="K72" s="18"/>
      <c r="L72" s="18"/>
      <c r="R72" s="18"/>
      <c r="S72" s="18"/>
      <c r="T72" s="18"/>
      <c r="U72" s="6"/>
      <c r="V72" s="2"/>
      <c r="Z72" s="2"/>
      <c r="AA72" s="2"/>
    </row>
    <row r="73" spans="3:27" ht="15.75" customHeight="1" x14ac:dyDescent="0.25">
      <c r="C73" s="84" t="s">
        <v>28</v>
      </c>
      <c r="D73" s="85"/>
      <c r="E73" s="79">
        <f>E70-E74</f>
        <v>17568772.736269731</v>
      </c>
      <c r="G73" s="101" t="s">
        <v>29</v>
      </c>
      <c r="U73" s="7"/>
      <c r="V73" s="2"/>
      <c r="Z73" s="2"/>
      <c r="AA73" s="2"/>
    </row>
    <row r="74" spans="3:27" ht="15.75" customHeight="1" x14ac:dyDescent="0.25">
      <c r="C74" s="48" t="s">
        <v>30</v>
      </c>
      <c r="D74" s="86"/>
      <c r="E74" s="81">
        <f>SUMPRODUCT(D60:D63,P44:P47)</f>
        <v>2139701.9420902706</v>
      </c>
      <c r="G74" s="101" t="s">
        <v>31</v>
      </c>
      <c r="U74" s="2"/>
      <c r="V74" s="2"/>
      <c r="Z74" s="2"/>
      <c r="AA74" s="2"/>
    </row>
    <row r="75" spans="3:27" ht="15.75" customHeight="1" x14ac:dyDescent="0.25">
      <c r="C75" s="48" t="s">
        <v>32</v>
      </c>
      <c r="D75" s="86"/>
      <c r="E75" s="82">
        <f>SUMPRODUCT(G48,H59)</f>
        <v>18558990.99306</v>
      </c>
      <c r="G75" s="2"/>
      <c r="U75" s="2"/>
      <c r="V75" s="2"/>
      <c r="Z75" s="2"/>
      <c r="AA75" s="2"/>
    </row>
    <row r="76" spans="3:27" ht="15.75" customHeight="1" x14ac:dyDescent="0.25">
      <c r="C76" s="48" t="s">
        <v>33</v>
      </c>
      <c r="D76" s="86"/>
      <c r="E76" s="82">
        <f>SUMPRODUCT(D48:F48,E59:G59)</f>
        <v>1149784.6805583888</v>
      </c>
      <c r="G76" s="182"/>
      <c r="U76" s="7"/>
      <c r="V76" s="2"/>
      <c r="Z76" s="2"/>
      <c r="AA76" s="2"/>
    </row>
    <row r="77" spans="3:27" ht="15.75" customHeight="1" x14ac:dyDescent="0.25">
      <c r="C77" s="90" t="s">
        <v>34</v>
      </c>
      <c r="D77" s="91"/>
      <c r="E77" s="94">
        <f>E73+E75</f>
        <v>36127763.729329735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2" t="s">
        <v>35</v>
      </c>
      <c r="D78" s="93"/>
      <c r="E78" s="95">
        <f>E74+E76</f>
        <v>3289486.6226486592</v>
      </c>
      <c r="F78" s="12"/>
      <c r="G78" s="2"/>
      <c r="J78" s="2"/>
      <c r="M78" s="20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5"/>
      <c r="J79" s="2"/>
      <c r="M79" s="182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4" t="s">
        <v>36</v>
      </c>
      <c r="D80" s="85"/>
      <c r="E80" s="83">
        <f>SUM(M44:M47)</f>
        <v>8228431162.1894503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48" t="s">
        <v>37</v>
      </c>
      <c r="D81" s="86"/>
      <c r="E81" s="82">
        <f>G49</f>
        <v>9915655346.5315075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0" t="s">
        <v>38</v>
      </c>
      <c r="D82" s="91"/>
      <c r="E82" s="94">
        <f>SUM(E80:E81)</f>
        <v>18144086508.720959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48" t="s">
        <v>40</v>
      </c>
      <c r="D83" s="86"/>
      <c r="E83" s="81">
        <f>SUM(N44:N47)</f>
        <v>439868615.61155415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48" t="s">
        <v>42</v>
      </c>
      <c r="D84" s="86"/>
      <c r="E84" s="82">
        <f>SUM(D49:F49)</f>
        <v>413279192.80764592</v>
      </c>
    </row>
    <row r="85" spans="3:27" ht="15.75" customHeight="1" thickBot="1" x14ac:dyDescent="0.3">
      <c r="C85" s="92" t="s">
        <v>44</v>
      </c>
      <c r="D85" s="93"/>
      <c r="E85" s="95">
        <f>SUM(E83:E84)</f>
        <v>853147808.41920006</v>
      </c>
    </row>
    <row r="86" spans="3:27" ht="15.75" customHeight="1" x14ac:dyDescent="0.25">
      <c r="I86" s="14"/>
    </row>
  </sheetData>
  <mergeCells count="8">
    <mergeCell ref="U49:X49"/>
    <mergeCell ref="C58:D59"/>
    <mergeCell ref="C6:D6"/>
    <mergeCell ref="C13:D13"/>
    <mergeCell ref="C22:F22"/>
    <mergeCell ref="C23:D23"/>
    <mergeCell ref="E23:F23"/>
    <mergeCell ref="M32:O32"/>
  </mergeCells>
  <printOptions horizontalCentered="1"/>
  <pageMargins left="0.70866141732283472" right="0.39370078740157483" top="1.3779527559055118" bottom="0.59055118110236227" header="0.59055118110236227" footer="0.27559055118110237"/>
  <pageSetup paperSize="8" scale="69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ax="15" man="1"/>
    <brk id="85" max="16" man="1"/>
  </rowBreaks>
  <ignoredErrors>
    <ignoredError sqref="O34:O37" formulaRange="1"/>
  </ignoredError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780E1-F15B-489E-B089-084EB00DEA2A}">
  <sheetPr codeName="List3">
    <tabColor theme="8" tint="-0.249977111117893"/>
  </sheetPr>
  <dimension ref="A1:AA86"/>
  <sheetViews>
    <sheetView showGridLines="0" showRowColHeaders="0" zoomScale="85" zoomScaleNormal="85" workbookViewId="0">
      <selection activeCell="B10" sqref="B10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5.7109375" style="13" customWidth="1"/>
    <col min="4" max="7" width="22" style="13" customWidth="1"/>
    <col min="8" max="9" width="21.7109375" style="13" customWidth="1"/>
    <col min="10" max="12" width="8" style="13" customWidth="1"/>
    <col min="13" max="13" width="28" style="13" customWidth="1"/>
    <col min="14" max="16" width="20.7109375" style="13" customWidth="1"/>
    <col min="17" max="17" width="8" style="13" customWidth="1"/>
    <col min="18" max="18" width="18.42578125" style="13" bestFit="1" customWidth="1"/>
    <col min="19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x14ac:dyDescent="0.25">
      <c r="A1" s="183"/>
    </row>
    <row r="2" spans="1:22" ht="34.5" customHeight="1" x14ac:dyDescent="0.25">
      <c r="A2" s="103"/>
      <c r="B2" s="103"/>
      <c r="C2" s="172" t="s">
        <v>57</v>
      </c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22" ht="12.75" customHeight="1" x14ac:dyDescent="0.25"/>
    <row r="4" spans="1:22" ht="14.25" customHeight="1" x14ac:dyDescent="0.25">
      <c r="C4" s="125" t="s">
        <v>49</v>
      </c>
      <c r="D4" s="165" t="s">
        <v>63</v>
      </c>
      <c r="K4" s="182"/>
      <c r="L4" s="182"/>
      <c r="P4" s="182"/>
      <c r="Q4" s="182"/>
      <c r="R4" s="182"/>
      <c r="S4" s="14"/>
      <c r="T4" s="182"/>
      <c r="U4" s="14"/>
      <c r="V4" s="14"/>
    </row>
    <row r="5" spans="1:22" ht="14.25" customHeight="1" x14ac:dyDescent="0.25"/>
    <row r="6" spans="1:22" ht="19.5" customHeight="1" thickBot="1" x14ac:dyDescent="0.3">
      <c r="C6" s="218" t="s">
        <v>19</v>
      </c>
      <c r="D6" s="218"/>
    </row>
    <row r="7" spans="1:22" ht="18" customHeight="1" x14ac:dyDescent="0.25">
      <c r="C7" s="55" t="s">
        <v>46</v>
      </c>
      <c r="D7" s="211" t="s">
        <v>52</v>
      </c>
      <c r="E7" s="210" t="s">
        <v>58</v>
      </c>
      <c r="G7" s="166"/>
      <c r="H7" s="167" t="s">
        <v>53</v>
      </c>
    </row>
    <row r="8" spans="1:22" ht="15" customHeight="1" x14ac:dyDescent="0.25">
      <c r="C8" s="62" t="s">
        <v>3</v>
      </c>
      <c r="D8" s="212">
        <v>0.11258</v>
      </c>
      <c r="E8" s="203">
        <f>D8*100</f>
        <v>11.257999999999999</v>
      </c>
      <c r="G8" s="88" t="s">
        <v>39</v>
      </c>
      <c r="H8" s="53">
        <f>E77/E82</f>
        <v>2.0282668709892997E-3</v>
      </c>
    </row>
    <row r="9" spans="1:22" ht="15" customHeight="1" x14ac:dyDescent="0.25">
      <c r="C9" s="26" t="s">
        <v>4</v>
      </c>
      <c r="D9" s="208">
        <v>8.8139999999999996E-2</v>
      </c>
      <c r="E9" s="204">
        <f>D9*100</f>
        <v>8.8140000000000001</v>
      </c>
      <c r="G9" s="88" t="s">
        <v>41</v>
      </c>
      <c r="H9" s="53">
        <f>E78/E85</f>
        <v>3.0667270795947258E-3</v>
      </c>
      <c r="R9" s="18"/>
    </row>
    <row r="10" spans="1:22" ht="15" customHeight="1" x14ac:dyDescent="0.25">
      <c r="C10" s="26" t="s">
        <v>50</v>
      </c>
      <c r="D10" s="208">
        <v>8.5949999999999999E-2</v>
      </c>
      <c r="E10" s="204">
        <f>D10*100</f>
        <v>8.5950000000000006</v>
      </c>
      <c r="G10" s="104" t="s">
        <v>43</v>
      </c>
      <c r="H10" s="105">
        <f>2*(ABS(H8-H9))/(H8+H9)</f>
        <v>0.40763942751546944</v>
      </c>
      <c r="R10" s="18"/>
    </row>
    <row r="11" spans="1:22" ht="15" customHeight="1" thickBot="1" x14ac:dyDescent="0.3">
      <c r="C11" s="54" t="s">
        <v>24</v>
      </c>
      <c r="D11" s="209">
        <v>9.5560000000000006E-2</v>
      </c>
      <c r="E11" s="205">
        <f>D11*100</f>
        <v>9.5560000000000009</v>
      </c>
      <c r="G11" s="89" t="s">
        <v>45</v>
      </c>
      <c r="H11" s="184" t="str">
        <f>IF(H10&gt;0.1,"YES","NO")</f>
        <v>YES</v>
      </c>
      <c r="R11" s="18"/>
    </row>
    <row r="12" spans="1:22" ht="12.75" customHeight="1" x14ac:dyDescent="0.25">
      <c r="E12" s="2"/>
      <c r="R12" s="18"/>
    </row>
    <row r="13" spans="1:22" ht="19.5" customHeight="1" thickBot="1" x14ac:dyDescent="0.3">
      <c r="C13" s="218" t="s">
        <v>27</v>
      </c>
      <c r="D13" s="218"/>
      <c r="R13" s="18"/>
    </row>
    <row r="14" spans="1:22" ht="18" customHeight="1" x14ac:dyDescent="0.25">
      <c r="C14" s="55" t="s">
        <v>47</v>
      </c>
      <c r="D14" s="211" t="s">
        <v>52</v>
      </c>
      <c r="E14" s="210" t="s">
        <v>58</v>
      </c>
      <c r="R14" s="18"/>
    </row>
    <row r="15" spans="1:22" ht="15" customHeight="1" x14ac:dyDescent="0.25">
      <c r="C15" s="62" t="str">
        <f>$C$8</f>
        <v>Ceršak</v>
      </c>
      <c r="D15" s="212">
        <v>0.10131999999999999</v>
      </c>
      <c r="E15" s="203">
        <f>D15*100</f>
        <v>10.132</v>
      </c>
      <c r="R15" s="18"/>
    </row>
    <row r="16" spans="1:22" ht="15" customHeight="1" x14ac:dyDescent="0.25">
      <c r="C16" s="26" t="str">
        <f>$C$9</f>
        <v>Rogatec</v>
      </c>
      <c r="D16" s="208">
        <v>0.31120999999999999</v>
      </c>
      <c r="E16" s="204">
        <f>D16*100</f>
        <v>31.120999999999999</v>
      </c>
      <c r="R16" s="18"/>
    </row>
    <row r="17" spans="3:21" ht="15" customHeight="1" x14ac:dyDescent="0.25">
      <c r="C17" s="26" t="str">
        <f>$C$10</f>
        <v>Šempeter pri Gorici</v>
      </c>
      <c r="D17" s="208">
        <v>7.7355000000000007E-2</v>
      </c>
      <c r="E17" s="204">
        <f>D17*100</f>
        <v>7.7355000000000009</v>
      </c>
    </row>
    <row r="18" spans="3:21" ht="15" customHeight="1" thickBot="1" x14ac:dyDescent="0.3">
      <c r="C18" s="54" t="str">
        <f>$C$11</f>
        <v>Slovenija</v>
      </c>
      <c r="D18" s="209">
        <v>0.50768000000000002</v>
      </c>
      <c r="E18" s="205">
        <f>D18*100</f>
        <v>50.768000000000001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9" t="s">
        <v>62</v>
      </c>
      <c r="D22" s="220"/>
      <c r="E22" s="220"/>
      <c r="F22" s="221"/>
    </row>
    <row r="23" spans="3:21" ht="16.5" customHeight="1" x14ac:dyDescent="0.25">
      <c r="C23" s="222" t="s">
        <v>9</v>
      </c>
      <c r="D23" s="223"/>
      <c r="E23" s="223" t="s">
        <v>10</v>
      </c>
      <c r="F23" s="224"/>
    </row>
    <row r="24" spans="3:21" ht="16.5" customHeight="1" x14ac:dyDescent="0.25">
      <c r="C24" s="60" t="str">
        <f>$C$8</f>
        <v>Ceršak</v>
      </c>
      <c r="D24" s="185">
        <v>52012099</v>
      </c>
      <c r="E24" s="61" t="s">
        <v>3</v>
      </c>
      <c r="F24" s="186">
        <v>0</v>
      </c>
    </row>
    <row r="25" spans="3:21" ht="16.5" customHeight="1" x14ac:dyDescent="0.25">
      <c r="C25" s="56" t="str">
        <f>$C$9</f>
        <v>Rogatec</v>
      </c>
      <c r="D25" s="187">
        <v>3466924</v>
      </c>
      <c r="E25" s="57" t="s">
        <v>4</v>
      </c>
      <c r="F25" s="186">
        <v>6207000</v>
      </c>
    </row>
    <row r="26" spans="3:21" ht="16.5" customHeight="1" x14ac:dyDescent="0.25">
      <c r="C26" s="58" t="str">
        <f>$C$10</f>
        <v>Šempeter pri Gorici</v>
      </c>
      <c r="D26" s="188">
        <v>1692726</v>
      </c>
      <c r="E26" s="59" t="s">
        <v>50</v>
      </c>
      <c r="F26" s="189">
        <v>0</v>
      </c>
    </row>
    <row r="27" spans="3:21" ht="16.5" customHeight="1" thickBot="1" x14ac:dyDescent="0.3">
      <c r="C27" s="126" t="str">
        <f>$C$11</f>
        <v>Slovenija</v>
      </c>
      <c r="D27" s="190">
        <v>0</v>
      </c>
      <c r="E27" s="127" t="s">
        <v>24</v>
      </c>
      <c r="F27" s="191">
        <v>61414974</v>
      </c>
    </row>
    <row r="28" spans="3:21" ht="12.75" customHeight="1" x14ac:dyDescent="0.25">
      <c r="K28" s="182"/>
      <c r="L28" s="182"/>
      <c r="P28" s="182"/>
      <c r="Q28" s="182"/>
      <c r="R28" s="182"/>
      <c r="S28" s="14"/>
      <c r="T28" s="182"/>
      <c r="U28" s="14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2" t="s">
        <v>0</v>
      </c>
      <c r="E31" s="123"/>
      <c r="F31" s="123"/>
      <c r="G31" s="124"/>
    </row>
    <row r="32" spans="3:21" ht="23.25" customHeight="1" thickBot="1" x14ac:dyDescent="0.3">
      <c r="C32" s="10"/>
      <c r="D32" s="145" t="s">
        <v>2</v>
      </c>
      <c r="E32" s="141"/>
      <c r="F32" s="141"/>
      <c r="G32" s="142"/>
      <c r="M32" s="225" t="s">
        <v>6</v>
      </c>
      <c r="N32" s="226"/>
      <c r="O32" s="227"/>
    </row>
    <row r="33" spans="2:27" ht="22.5" customHeight="1" x14ac:dyDescent="0.25">
      <c r="C33" s="150" t="s">
        <v>5</v>
      </c>
      <c r="D33" s="149" t="s">
        <v>3</v>
      </c>
      <c r="E33" s="143" t="s">
        <v>4</v>
      </c>
      <c r="F33" s="143" t="s">
        <v>50</v>
      </c>
      <c r="G33" s="144" t="s">
        <v>24</v>
      </c>
      <c r="M33" s="11" t="s">
        <v>46</v>
      </c>
      <c r="N33" s="27" t="s">
        <v>7</v>
      </c>
      <c r="O33" s="28" t="s">
        <v>8</v>
      </c>
    </row>
    <row r="34" spans="2:27" ht="17.25" customHeight="1" x14ac:dyDescent="0.25">
      <c r="C34" s="146" t="s">
        <v>3</v>
      </c>
      <c r="D34" s="139">
        <v>0</v>
      </c>
      <c r="E34" s="140">
        <v>61.83</v>
      </c>
      <c r="F34" s="140">
        <v>267.04000000000002</v>
      </c>
      <c r="G34" s="192">
        <v>166.72</v>
      </c>
      <c r="M34" s="50" t="str">
        <f>$C$24</f>
        <v>Ceršak</v>
      </c>
      <c r="N34" s="29">
        <f>G34</f>
        <v>166.72</v>
      </c>
      <c r="O34" s="30">
        <f>(SUMPRODUCT(D34:F34,D$48:F$48))/(SUM(D$48:F$48)-D48)</f>
        <v>61.830000033061062</v>
      </c>
    </row>
    <row r="35" spans="2:27" ht="17.25" customHeight="1" x14ac:dyDescent="0.25">
      <c r="C35" s="147" t="s">
        <v>4</v>
      </c>
      <c r="D35" s="137">
        <v>61.83</v>
      </c>
      <c r="E35" s="128">
        <v>0</v>
      </c>
      <c r="F35" s="77">
        <v>212.62</v>
      </c>
      <c r="G35" s="193">
        <v>112.29</v>
      </c>
      <c r="M35" s="51" t="str">
        <f>$C$25</f>
        <v>Rogatec</v>
      </c>
      <c r="N35" s="31">
        <f>G35</f>
        <v>112.29</v>
      </c>
      <c r="O35" s="32">
        <f>(SUMPRODUCT(D35:F35,D$48:F$48))/(SUM(D$48:F$48)-E48)</f>
        <v>137.22497750707342</v>
      </c>
    </row>
    <row r="36" spans="2:27" ht="17.25" customHeight="1" x14ac:dyDescent="0.25">
      <c r="C36" s="147" t="s">
        <v>50</v>
      </c>
      <c r="D36" s="137">
        <v>267.04000000000002</v>
      </c>
      <c r="E36" s="77">
        <v>212.62</v>
      </c>
      <c r="F36" s="128">
        <v>0</v>
      </c>
      <c r="G36" s="193">
        <v>100.32</v>
      </c>
      <c r="M36" s="51" t="str">
        <f>$C$26</f>
        <v>Šempeter pri Gorici</v>
      </c>
      <c r="N36" s="31">
        <f>G36</f>
        <v>100.32</v>
      </c>
      <c r="O36" s="32">
        <f>(SUMPRODUCT(D36:F36,D$48:F$48))/(SUM(D$48:F$48)-F48)</f>
        <v>212.62000000876751</v>
      </c>
    </row>
    <row r="37" spans="2:27" ht="17.25" customHeight="1" thickBot="1" x14ac:dyDescent="0.3">
      <c r="C37" s="148" t="s">
        <v>24</v>
      </c>
      <c r="D37" s="138">
        <v>104</v>
      </c>
      <c r="E37" s="78">
        <v>88</v>
      </c>
      <c r="F37" s="78">
        <v>293</v>
      </c>
      <c r="G37" s="194">
        <v>192</v>
      </c>
      <c r="K37" s="182"/>
      <c r="L37" s="182"/>
      <c r="M37" s="52" t="str">
        <f>$C$27</f>
        <v>Slovenija</v>
      </c>
      <c r="N37" s="33">
        <f>G37</f>
        <v>192</v>
      </c>
      <c r="O37" s="34">
        <f>(SUMPRODUCT(D37:F37,D$48:F$48))/(SUM(D$48:F$48))</f>
        <v>88.000000035604955</v>
      </c>
      <c r="Q37" s="182"/>
      <c r="R37" s="182"/>
      <c r="S37" s="14"/>
      <c r="T37" s="182"/>
      <c r="U37" s="14"/>
      <c r="V37" s="14"/>
    </row>
    <row r="38" spans="2:27" ht="14.25" customHeight="1" x14ac:dyDescent="0.25">
      <c r="K38" s="182"/>
      <c r="L38" s="182"/>
      <c r="Q38" s="182"/>
      <c r="R38" s="182"/>
      <c r="S38" s="14"/>
      <c r="T38" s="182"/>
      <c r="U38" s="14"/>
      <c r="V38" s="14"/>
    </row>
    <row r="39" spans="2:27" ht="14.25" customHeight="1" x14ac:dyDescent="0.25"/>
    <row r="40" spans="2:27" ht="14.25" customHeight="1" thickBot="1" x14ac:dyDescent="0.3">
      <c r="K40" s="182"/>
      <c r="L40" s="182"/>
      <c r="P40" s="16"/>
      <c r="Q40" s="182"/>
      <c r="R40" s="182"/>
      <c r="S40" s="182"/>
      <c r="T40" s="182"/>
      <c r="U40" s="14"/>
      <c r="V40" s="14"/>
      <c r="W40" s="14"/>
    </row>
    <row r="41" spans="2:27" ht="18.75" customHeight="1" x14ac:dyDescent="0.25">
      <c r="C41" s="10"/>
      <c r="D41" s="122" t="s">
        <v>11</v>
      </c>
      <c r="E41" s="123"/>
      <c r="F41" s="123"/>
      <c r="G41" s="124"/>
    </row>
    <row r="42" spans="2:27" ht="15" customHeight="1" thickBot="1" x14ac:dyDescent="0.3">
      <c r="C42" s="10"/>
      <c r="D42" s="145" t="s">
        <v>2</v>
      </c>
      <c r="E42" s="141"/>
      <c r="F42" s="141"/>
      <c r="G42" s="142"/>
      <c r="M42" s="195"/>
    </row>
    <row r="43" spans="2:27" s="17" customFormat="1" ht="23.25" customHeight="1" thickBot="1" x14ac:dyDescent="0.3">
      <c r="B43" s="13"/>
      <c r="C43" s="150" t="s">
        <v>5</v>
      </c>
      <c r="D43" s="149" t="str">
        <f>$C$34</f>
        <v>Ceršak</v>
      </c>
      <c r="E43" s="143" t="str">
        <f>$C$35</f>
        <v>Rogatec</v>
      </c>
      <c r="F43" s="143" t="str">
        <f>$C$36</f>
        <v>Šempeter pri Gorici</v>
      </c>
      <c r="G43" s="144" t="str">
        <f>$C$37</f>
        <v>Slovenija</v>
      </c>
      <c r="H43" s="63" t="s">
        <v>12</v>
      </c>
      <c r="J43" s="13"/>
      <c r="M43" s="196" t="s">
        <v>59</v>
      </c>
      <c r="N43" s="197" t="s">
        <v>13</v>
      </c>
      <c r="O43" s="197" t="s">
        <v>14</v>
      </c>
      <c r="P43" s="198" t="s">
        <v>15</v>
      </c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46" t="str">
        <f>$C$24</f>
        <v>Ceršak</v>
      </c>
      <c r="D44" s="139"/>
      <c r="E44" s="140"/>
      <c r="F44" s="140"/>
      <c r="G44" s="192"/>
      <c r="H44" s="133">
        <f>D24</f>
        <v>52012099</v>
      </c>
      <c r="M44" s="37">
        <f t="shared" ref="M44:N47" si="0">O44*N34</f>
        <v>7730017790.0121403</v>
      </c>
      <c r="N44" s="38">
        <f t="shared" si="0"/>
        <v>349143446.30120391</v>
      </c>
      <c r="O44" s="38">
        <f>H44-P44</f>
        <v>46365269.853719652</v>
      </c>
      <c r="P44" s="39">
        <f>H44/SUM($H$44:$H$47)*SUM($D$48:$F$48)</f>
        <v>5646829.1462803455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47" t="str">
        <f>$C$25</f>
        <v>Rogatec</v>
      </c>
      <c r="D45" s="137"/>
      <c r="E45" s="128"/>
      <c r="F45" s="77"/>
      <c r="G45" s="193"/>
      <c r="H45" s="134">
        <f>D25</f>
        <v>3466924</v>
      </c>
      <c r="M45" s="40">
        <f t="shared" si="0"/>
        <v>347035429.11198878</v>
      </c>
      <c r="N45" s="41">
        <f t="shared" si="0"/>
        <v>51650883.761192493</v>
      </c>
      <c r="O45" s="41">
        <f>H45-P45</f>
        <v>3090528.3561491561</v>
      </c>
      <c r="P45" s="42">
        <f>H45/SUM($H$44:$H$47)*SUM($D$48:$F$48)</f>
        <v>376395.64385084406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47" t="str">
        <f>$C$26</f>
        <v>Šempeter pri Gorici</v>
      </c>
      <c r="D46" s="137"/>
      <c r="E46" s="77"/>
      <c r="F46" s="128"/>
      <c r="G46" s="193"/>
      <c r="H46" s="134">
        <f>D26</f>
        <v>1692726</v>
      </c>
      <c r="M46" s="40">
        <f t="shared" si="0"/>
        <v>151377943.06532091</v>
      </c>
      <c r="N46" s="41">
        <f t="shared" si="0"/>
        <v>39074285.549157731</v>
      </c>
      <c r="O46" s="41">
        <f>H46-P46</f>
        <v>1508950.7881311895</v>
      </c>
      <c r="P46" s="42">
        <f>H46/SUM($H$44:$H$47)*SUM($D$48:$F$48)</f>
        <v>183775.21186881047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48" t="str">
        <f>$C$27</f>
        <v>Slovenija</v>
      </c>
      <c r="D47" s="138"/>
      <c r="E47" s="78"/>
      <c r="F47" s="78"/>
      <c r="G47" s="194"/>
      <c r="H47" s="135">
        <f>D27</f>
        <v>0</v>
      </c>
      <c r="M47" s="43">
        <f t="shared" si="0"/>
        <v>0</v>
      </c>
      <c r="N47" s="44">
        <f t="shared" si="0"/>
        <v>0</v>
      </c>
      <c r="O47" s="44">
        <f>H47-P47</f>
        <v>0</v>
      </c>
      <c r="P47" s="45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51" t="s">
        <v>12</v>
      </c>
      <c r="D48" s="153">
        <f>IF(F24=0,0.001,F24)</f>
        <v>1E-3</v>
      </c>
      <c r="E48" s="129">
        <f>IF(F25=0,0.001,F25)</f>
        <v>6207000</v>
      </c>
      <c r="F48" s="129">
        <f>IF(F26=0,0.001,F26)</f>
        <v>1E-3</v>
      </c>
      <c r="G48" s="130">
        <f>F27</f>
        <v>61414974</v>
      </c>
      <c r="H48" s="35"/>
      <c r="M48" s="36"/>
      <c r="N48" s="46" t="s">
        <v>16</v>
      </c>
      <c r="O48" s="47">
        <f>SUM(O44:O47)</f>
        <v>50964748.998000003</v>
      </c>
      <c r="P48" s="46">
        <f>SUM(P44:P47)</f>
        <v>6207000.0020000003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52" t="s">
        <v>17</v>
      </c>
      <c r="D49" s="154">
        <f>D48*D54</f>
        <v>0.12915322976558488</v>
      </c>
      <c r="E49" s="131">
        <f>E48*E54</f>
        <v>413279192.41485339</v>
      </c>
      <c r="F49" s="131">
        <f>F48*F54</f>
        <v>0.26363925510800723</v>
      </c>
      <c r="G49" s="132">
        <f>G48*G54</f>
        <v>9915655346.5315075</v>
      </c>
      <c r="H49" s="36"/>
      <c r="P49" s="102" t="s">
        <v>18</v>
      </c>
      <c r="U49" s="213"/>
      <c r="V49" s="213"/>
      <c r="W49" s="213"/>
      <c r="X49" s="213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1" t="s">
        <v>1</v>
      </c>
      <c r="E52" s="22"/>
      <c r="F52" s="22"/>
      <c r="G52" s="23"/>
    </row>
    <row r="53" spans="3:27" ht="23.25" customHeight="1" x14ac:dyDescent="0.25">
      <c r="D53" s="106" t="str">
        <f>$C$34</f>
        <v>Ceršak</v>
      </c>
      <c r="E53" s="107" t="str">
        <f>$C$35</f>
        <v>Rogatec</v>
      </c>
      <c r="F53" s="107" t="str">
        <f>$C$36</f>
        <v>Šempeter pri Gorici</v>
      </c>
      <c r="G53" s="108" t="str">
        <f>$C$37</f>
        <v>Slovenija</v>
      </c>
    </row>
    <row r="54" spans="3:27" ht="16.5" customHeight="1" thickBot="1" x14ac:dyDescent="0.3">
      <c r="D54" s="74">
        <f>(SUMPRODUCT(D34:D37,$H44:$H47))/(SUM($H44:$H47)-H44)</f>
        <v>129.15322976558488</v>
      </c>
      <c r="E54" s="75">
        <f>(SUMPRODUCT(E34:E37,$H44:$H47))/(SUM($H44:$H47)-H45)</f>
        <v>66.58276017639011</v>
      </c>
      <c r="F54" s="75">
        <f>(SUMPRODUCT(F34:F37,$H44:$H47))/(SUM($H44:$H47)-H46)</f>
        <v>263.63925510800721</v>
      </c>
      <c r="G54" s="76">
        <f>(SUMPRODUCT(G34:G37,$H44:$H47))/SUM($H44:$H47)</f>
        <v>161.45338344572949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5"/>
      <c r="D57" s="155"/>
      <c r="E57" s="159" t="s">
        <v>21</v>
      </c>
      <c r="F57" s="160"/>
      <c r="G57" s="160"/>
      <c r="H57" s="161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4" t="s">
        <v>60</v>
      </c>
      <c r="D58" s="215"/>
      <c r="E58" s="162" t="str">
        <f>$C$34</f>
        <v>Ceršak</v>
      </c>
      <c r="F58" s="163" t="str">
        <f>$C$35</f>
        <v>Rogatec</v>
      </c>
      <c r="G58" s="163" t="str">
        <f>$C$36</f>
        <v>Šempeter pri Gorici</v>
      </c>
      <c r="H58" s="164" t="str">
        <f>$C$37</f>
        <v>Slovenija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6"/>
      <c r="D59" s="217"/>
      <c r="E59" s="179">
        <f>D15</f>
        <v>0.10131999999999999</v>
      </c>
      <c r="F59" s="180">
        <f>D16</f>
        <v>0.31120999999999999</v>
      </c>
      <c r="G59" s="180">
        <f>D17</f>
        <v>7.7355000000000007E-2</v>
      </c>
      <c r="H59" s="181">
        <f>D18</f>
        <v>0.50768000000000002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56" t="str">
        <f>$C$24</f>
        <v>Ceršak</v>
      </c>
      <c r="D60" s="176">
        <f>D8</f>
        <v>0.11258</v>
      </c>
      <c r="E60" s="64"/>
      <c r="F60" s="65"/>
      <c r="G60" s="66"/>
      <c r="H60" s="67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57" t="str">
        <f>$C$25</f>
        <v>Rogatec</v>
      </c>
      <c r="D61" s="177">
        <f>D9</f>
        <v>8.8139999999999996E-2</v>
      </c>
      <c r="E61" s="68"/>
      <c r="F61" s="69"/>
      <c r="G61" s="69"/>
      <c r="H61" s="70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57" t="str">
        <f>$C$26</f>
        <v>Šempeter pri Gorici</v>
      </c>
      <c r="D62" s="177">
        <f>D10</f>
        <v>8.5949999999999999E-2</v>
      </c>
      <c r="E62" s="68"/>
      <c r="F62" s="69"/>
      <c r="G62" s="69"/>
      <c r="H62" s="70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58" t="str">
        <f>$C$27</f>
        <v>Slovenija</v>
      </c>
      <c r="D63" s="178">
        <f>D11</f>
        <v>9.5560000000000006E-2</v>
      </c>
      <c r="E63" s="71"/>
      <c r="F63" s="72"/>
      <c r="G63" s="72"/>
      <c r="H63" s="73"/>
    </row>
    <row r="64" spans="3:27" x14ac:dyDescent="0.25">
      <c r="D64" s="5"/>
      <c r="E64" s="5"/>
      <c r="F64" s="5"/>
      <c r="G64" s="24"/>
      <c r="H64" s="24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6" t="s">
        <v>20</v>
      </c>
      <c r="D66" s="97"/>
      <c r="E66" s="98">
        <f>SUMPRODUCT(H44:H47,D60:D63)+SUMPRODUCT(D48:G48,E59:H59)</f>
        <v>39417421.05697868</v>
      </c>
      <c r="G66" s="199"/>
      <c r="N66" s="19"/>
      <c r="U66" s="2"/>
      <c r="V66" s="2"/>
      <c r="Z66" s="2"/>
      <c r="AA66" s="2"/>
    </row>
    <row r="67" spans="3:27" ht="15.75" customHeight="1" x14ac:dyDescent="0.25">
      <c r="C67" s="90" t="s">
        <v>22</v>
      </c>
      <c r="D67" s="91"/>
      <c r="E67" s="99">
        <f>E70/E66</f>
        <v>0.1599949062462433</v>
      </c>
      <c r="G67" s="19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2" t="s">
        <v>23</v>
      </c>
      <c r="D68" s="93"/>
      <c r="E68" s="100">
        <f>1-E67</f>
        <v>0.84000509375375665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4" t="s">
        <v>25</v>
      </c>
      <c r="D70" s="85"/>
      <c r="E70" s="79">
        <f>SUMPRODUCT(H44:H47,D60:D63)</f>
        <v>6306586.5864800001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49" t="s">
        <v>26</v>
      </c>
      <c r="D71" s="87"/>
      <c r="E71" s="80">
        <f>SUMPRODUCT(D48:F48,E59:G59)+G48*H59</f>
        <v>33110834.470498677</v>
      </c>
      <c r="F71" s="12"/>
      <c r="G71" s="14"/>
      <c r="K71" s="18"/>
      <c r="L71" s="18"/>
      <c r="R71" s="18"/>
      <c r="S71" s="18"/>
      <c r="T71" s="18"/>
      <c r="U71" s="6"/>
      <c r="V71" s="2"/>
      <c r="Z71" s="2"/>
      <c r="AA71" s="2"/>
    </row>
    <row r="72" spans="3:27" ht="15.75" customHeight="1" thickBot="1" x14ac:dyDescent="0.3">
      <c r="G72" s="14"/>
      <c r="K72" s="18"/>
      <c r="L72" s="18"/>
      <c r="R72" s="18"/>
      <c r="S72" s="18"/>
      <c r="T72" s="18"/>
      <c r="U72" s="6"/>
      <c r="V72" s="2"/>
      <c r="Z72" s="2"/>
      <c r="AA72" s="2"/>
    </row>
    <row r="73" spans="3:27" ht="15.75" customHeight="1" x14ac:dyDescent="0.25">
      <c r="C73" s="84" t="s">
        <v>28</v>
      </c>
      <c r="D73" s="85"/>
      <c r="E73" s="79">
        <f>E70-E74</f>
        <v>5621895.5696826214</v>
      </c>
      <c r="G73" s="101" t="s">
        <v>29</v>
      </c>
      <c r="U73" s="7"/>
      <c r="V73" s="2"/>
      <c r="Z73" s="2"/>
      <c r="AA73" s="2"/>
    </row>
    <row r="74" spans="3:27" ht="15.75" customHeight="1" x14ac:dyDescent="0.25">
      <c r="C74" s="48" t="s">
        <v>30</v>
      </c>
      <c r="D74" s="86"/>
      <c r="E74" s="81">
        <f>SUMPRODUCT(D60:D63,P44:P47)</f>
        <v>684691.01679737901</v>
      </c>
      <c r="G74" s="101" t="s">
        <v>31</v>
      </c>
      <c r="U74" s="2"/>
      <c r="V74" s="2"/>
      <c r="Z74" s="2"/>
      <c r="AA74" s="2"/>
    </row>
    <row r="75" spans="3:27" ht="15.75" customHeight="1" x14ac:dyDescent="0.25">
      <c r="C75" s="48" t="s">
        <v>32</v>
      </c>
      <c r="D75" s="86"/>
      <c r="E75" s="82">
        <f>SUMPRODUCT(G48,H59)</f>
        <v>31179154.000320002</v>
      </c>
      <c r="G75" s="2"/>
      <c r="U75" s="2"/>
      <c r="V75" s="2"/>
      <c r="Z75" s="2"/>
      <c r="AA75" s="2"/>
    </row>
    <row r="76" spans="3:27" ht="15.75" customHeight="1" x14ac:dyDescent="0.25">
      <c r="C76" s="48" t="s">
        <v>33</v>
      </c>
      <c r="D76" s="86"/>
      <c r="E76" s="82">
        <f>SUMPRODUCT(D48:F48,E59:G59)</f>
        <v>1931680.4701786749</v>
      </c>
      <c r="G76" s="182"/>
      <c r="U76" s="7"/>
      <c r="V76" s="2"/>
      <c r="Z76" s="2"/>
      <c r="AA76" s="2"/>
    </row>
    <row r="77" spans="3:27" ht="15.75" customHeight="1" x14ac:dyDescent="0.25">
      <c r="C77" s="90" t="s">
        <v>34</v>
      </c>
      <c r="D77" s="91"/>
      <c r="E77" s="94">
        <f>E73+E75</f>
        <v>36801049.570002623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2" t="s">
        <v>35</v>
      </c>
      <c r="D78" s="93"/>
      <c r="E78" s="95">
        <f>E74+E76</f>
        <v>2616371.486976054</v>
      </c>
      <c r="F78" s="12"/>
      <c r="G78" s="2"/>
      <c r="J78" s="2"/>
      <c r="M78" s="20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5"/>
      <c r="J79" s="2"/>
      <c r="M79" s="182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4" t="s">
        <v>36</v>
      </c>
      <c r="D80" s="85"/>
      <c r="E80" s="83">
        <f>SUM(M44:M47)</f>
        <v>8228431162.1894503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48" t="s">
        <v>37</v>
      </c>
      <c r="D81" s="86"/>
      <c r="E81" s="82">
        <f>G49</f>
        <v>9915655346.5315075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0" t="s">
        <v>38</v>
      </c>
      <c r="D82" s="91"/>
      <c r="E82" s="94">
        <f>SUM(E80:E81)</f>
        <v>18144086508.720959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48" t="s">
        <v>40</v>
      </c>
      <c r="D83" s="86"/>
      <c r="E83" s="81">
        <f>SUM(N44:N47)</f>
        <v>439868615.61155415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48" t="s">
        <v>42</v>
      </c>
      <c r="D84" s="86"/>
      <c r="E84" s="82">
        <f>SUM(D49:F49)</f>
        <v>413279192.80764592</v>
      </c>
    </row>
    <row r="85" spans="3:27" ht="15.75" customHeight="1" thickBot="1" x14ac:dyDescent="0.3">
      <c r="C85" s="92" t="s">
        <v>44</v>
      </c>
      <c r="D85" s="93"/>
      <c r="E85" s="95">
        <f>SUM(E83:E84)</f>
        <v>853147808.41920006</v>
      </c>
    </row>
    <row r="86" spans="3:27" ht="15.75" customHeight="1" x14ac:dyDescent="0.25">
      <c r="I86" s="14"/>
    </row>
  </sheetData>
  <mergeCells count="8">
    <mergeCell ref="U49:X49"/>
    <mergeCell ref="C58:D59"/>
    <mergeCell ref="C6:D6"/>
    <mergeCell ref="C13:D13"/>
    <mergeCell ref="C22:F22"/>
    <mergeCell ref="C23:D23"/>
    <mergeCell ref="E23:F23"/>
    <mergeCell ref="M32:O32"/>
  </mergeCells>
  <printOptions horizontalCentered="1"/>
  <pageMargins left="0.70866141732283472" right="0.39370078740157483" top="1.3779527559055118" bottom="0.59055118110236227" header="0.59055118110236227" footer="0.27559055118110237"/>
  <pageSetup paperSize="8" scale="69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ax="15" man="1"/>
    <brk id="85" max="16" man="1"/>
  </rowBreaks>
  <ignoredErrors>
    <ignoredError sqref="O34:O37" formulaRange="1"/>
  </ignoredError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7 3 0 8 8 f a - 0 e f a - 4 b f 3 - b a f 7 - 0 f 0 c b 8 a 0 3 3 4 6 "   x m l n s = " h t t p : / / s c h e m a s . m i c r o s o f t . c o m / D a t a M a s h u p " > A A A A A B c D A A B Q S w M E F A A C A A g A m G t 8 T n E a g p 6 n A A A A + A A A A B I A H A B D b 2 5 m a W c v U G F j a 2 F n Z S 5 4 b W w g o h g A K K A U A A A A A A A A A A A A A A A A A A A A A A A A A A A A h Y + 9 D o I w G E V f h X S n f y p R 8 1 E G J x N J T E i M a w M V G q E Y W i z v 5 u A j + Q q S K O r m e E / O c O 7 j d o d k a O r g q j q r W x M j h i k K l M n b Q p s y R r 0 7 h U u U C N j L / C x L F Y y y s e v B F j G q n L u s C f H e Y z / D b V c S T i k j x 3 S X 5 Z V q J P r I + r 8 c a m O d N L l C A g 6 v G M F x x P C C r T i e R w z I h C H V 5 q v w s R h T I D 8 Q N n 3 t + k 4 J W 4 f Z F s g 0 g b x f i C d Q S w M E F A A C A A g A m G t 8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h r f E 4 o i k e 4 D g A A A B E A A A A T A B w A R m 9 y b X V s Y X M v U 2 V j d G l v b j E u b S C i G A A o o B Q A A A A A A A A A A A A A A A A A A A A A A A A A A A A r T k 0 u y c z P U w i G 0 I b W A F B L A Q I t A B Q A A g A I A J h r f E 5 x G o K e p w A A A P g A A A A S A A A A A A A A A A A A A A A A A A A A A A B D b 2 5 m a W c v U G F j a 2 F n Z S 5 4 b W x Q S w E C L Q A U A A I A C A C Y a 3 x O D 8 r p q 6 Q A A A D p A A A A E w A A A A A A A A A A A A A A A A D z A A A A W 0 N v b n R l b n R f V H l w Z X N d L n h t b F B L A Q I t A B Q A A g A I A J h r f E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q h j B 7 n M / 6 T 6 M O S u b 7 U a y C A A A A A A I A A A A A A A N m A A D A A A A A E A A A A P E 1 V O x q H / e m B / t 8 X o 4 S 9 D k A A A A A B I A A A K A A A A A Q A A A A z j x h a 6 7 Q T A M 8 8 e 3 J C C H e k l A A A A A F w C A 0 5 Y T 1 o K T L W Z G k w V 3 f r l c f 8 F c 6 k d I W m g M U U N u Q 7 3 L 5 Y i / j / R r f R + Q D X q m B 3 + B d 2 M 3 Z t 6 Q l R q C I a j M 9 1 F S 2 v 0 E B C + M u g W F W C P 5 P a + 6 H H R Q A A A A H 5 u P 5 A J 8 g V m q s e 6 Z V s L 6 7 V 2 t b C Q = = < / D a t a M a s h u p > 
</file>

<file path=customXml/itemProps1.xml><?xml version="1.0" encoding="utf-8"?>
<ds:datastoreItem xmlns:ds="http://schemas.openxmlformats.org/officeDocument/2006/customXml" ds:itemID="{39764546-630E-45E5-87F4-31080FC3CC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5</vt:i4>
      </vt:variant>
      <vt:variant>
        <vt:lpstr>Imenovani obsegi</vt:lpstr>
      </vt:variant>
      <vt:variant>
        <vt:i4>5</vt:i4>
      </vt:variant>
    </vt:vector>
  </HeadingPairs>
  <TitlesOfParts>
    <vt:vector size="10" baseType="lpstr">
      <vt:lpstr>Vsebina</vt:lpstr>
      <vt:lpstr>CAA_Matricna_REF-I</vt:lpstr>
      <vt:lpstr>CAA_Matricna_REF-II</vt:lpstr>
      <vt:lpstr>CAA_CWD_REF-I</vt:lpstr>
      <vt:lpstr>CAA_CWD_REF-II</vt:lpstr>
      <vt:lpstr>'CAA_CWD_REF-I'!Področje_tiskanja</vt:lpstr>
      <vt:lpstr>'CAA_CWD_REF-II'!Področje_tiskanja</vt:lpstr>
      <vt:lpstr>'CAA_Matricna_REF-I'!Področje_tiskanja</vt:lpstr>
      <vt:lpstr>'CAA_Matricna_REF-II'!Področje_tiskanja</vt:lpstr>
      <vt:lpstr>Vsebina!Področje_tiskanja</vt:lpstr>
    </vt:vector>
  </TitlesOfParts>
  <Manager>mag. Mojca ŠPANRING</Manager>
  <Company>Agencija za energijo Republike Slovenije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Primerjalni indeksi porazdelitve stroškov prenosnih zmogljivosti (CAA)</dc:title>
  <dc:creator>mag. Mojca ŠPANRING;Aleksander TRUPEJ, udis.</dc:creator>
  <cp:keywords>Agencija za energijo;CAA; CAA-CWD; Zemeljski plin; Prenosni sistem</cp:keywords>
  <cp:lastModifiedBy>Aleksander TRUPEJ, udis.</cp:lastModifiedBy>
  <cp:lastPrinted>2022-04-07T06:40:56Z</cp:lastPrinted>
  <dcterms:created xsi:type="dcterms:W3CDTF">2019-01-29T13:48:31Z</dcterms:created>
  <dcterms:modified xsi:type="dcterms:W3CDTF">2022-04-07T07:01:34Z</dcterms:modified>
  <cp:category>Zemeljski plin;Metodologije;Primerjalni indeksi CAA, CAA-CWD</cp:category>
</cp:coreProperties>
</file>